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690" windowHeight="5790" tabRatio="417" activeTab="0"/>
  </bookViews>
  <sheets>
    <sheet name="2012" sheetId="1" r:id="rId1"/>
    <sheet name="tab.hrs.ext." sheetId="2" r:id="rId2"/>
    <sheet name="Viáticos" sheetId="3" r:id="rId3"/>
  </sheets>
  <definedNames>
    <definedName name="_xlnm.Print_Area" localSheetId="0">'2012'!$A$1:$X$32</definedName>
  </definedNames>
  <calcPr fullCalcOnLoad="1"/>
</workbook>
</file>

<file path=xl/sharedStrings.xml><?xml version="1.0" encoding="utf-8"?>
<sst xmlns="http://schemas.openxmlformats.org/spreadsheetml/2006/main" count="83" uniqueCount="51">
  <si>
    <t>GRADO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</si>
  <si>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</si>
  <si>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</si>
  <si>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</si>
  <si>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</si>
  <si>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</si>
  <si>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</si>
  <si>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</si>
  <si>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</si>
  <si>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</si>
  <si>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</si>
  <si>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TOTAL
IMPONIBLE</t>
  </si>
  <si>
    <t>MUNICIPALIDAD DE CONCHALI
Personal y Remuneraciones</t>
  </si>
  <si>
    <t>SUELDO
BASE</t>
  </si>
  <si>
    <t>ASIG. MPAL.
D.L. 3551/81</t>
  </si>
  <si>
    <t>ASIG. ESP.
L. 19.529/97</t>
  </si>
  <si>
    <t>INCREM.</t>
  </si>
  <si>
    <t>B. SALUD
L.18.566-3</t>
  </si>
  <si>
    <t>B. AFP
L.18.675-10</t>
  </si>
  <si>
    <t>B.INP
L.18675-11</t>
  </si>
  <si>
    <t>BON. UNICA
L.18.717-3Y4</t>
  </si>
  <si>
    <t xml:space="preserve">COSTO MUNICIPAL           </t>
  </si>
  <si>
    <t>A.F.P.</t>
  </si>
  <si>
    <t xml:space="preserve">   I.N.P</t>
  </si>
  <si>
    <t>SUELDO</t>
  </si>
  <si>
    <t>ASIG. MPAL.</t>
  </si>
  <si>
    <t>SUBTOTAL</t>
  </si>
  <si>
    <t>VALOR HORA</t>
  </si>
  <si>
    <t xml:space="preserve">VALOR HORA </t>
  </si>
  <si>
    <t>TOPE 40 HRS.</t>
  </si>
  <si>
    <t>BASE</t>
  </si>
  <si>
    <t>D.L. 3551/81</t>
  </si>
  <si>
    <t>NORMAL</t>
  </si>
  <si>
    <t>AL 25%</t>
  </si>
  <si>
    <t>Juez</t>
  </si>
  <si>
    <t>JUEZ</t>
  </si>
  <si>
    <t>TERRITORIO NACIONAL</t>
  </si>
  <si>
    <t>%</t>
  </si>
  <si>
    <t>E.U.S.</t>
  </si>
  <si>
    <t>1A</t>
  </si>
  <si>
    <t>ASIG. ALCALDE</t>
  </si>
  <si>
    <t xml:space="preserve"> ASIG. JUEZ</t>
  </si>
  <si>
    <t>BASE 
CALCULO
INCENTIVO</t>
  </si>
  <si>
    <t>Bonif. Gest.
Inst. Y Colec.
mensual</t>
  </si>
  <si>
    <t xml:space="preserve">TOTAL </t>
  </si>
  <si>
    <t>SEG. INV.
SOBREV.</t>
  </si>
  <si>
    <t xml:space="preserve">COSTO 
MUNICIPAL           </t>
  </si>
  <si>
    <t>APOR. 
PATR.</t>
  </si>
  <si>
    <t>CUADRO BASICO DE REMUNERACION AÑO 2010
LEY Nº 20559 DEL 16-12-2011
DESDE 01/12/2011 HASTA EL 30/11/2012</t>
  </si>
  <si>
    <t>HORAS EXTRAS AÑO 2012</t>
  </si>
  <si>
    <t>VIATICOS AÑO 2012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</si>
</sst>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;[Red]\-#,##0.0"/>
    <numFmt numFmtId="201" formatCode="#,##0.000;[Red]\-#,##0.000"/>
    <numFmt numFmtId="202" formatCode="0.0"/>
    <numFmt numFmtId="203" formatCode="0.000"/>
    <numFmt numFmtId="204" formatCode="0.0%"/>
    <numFmt numFmtId="205" formatCode="0.000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%"/>
    <numFmt numFmtId="211" formatCode="0.00000%"/>
    <numFmt numFmtId="212" formatCode="0.000000%"/>
    <numFmt numFmtId="213" formatCode="#,##0.0_);[Red]\(#,##0.0\)"/>
  </numFmts>
  <fonts count="53">
    <font>
      <sz val="10"/>
      <name val="Arial"/>
      <family val="0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2"/>
      <name val="Arial"/>
      <family val="2"/>
    </font>
    <font>
      <sz val="12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38" fontId="7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8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/>
    </xf>
    <xf numFmtId="3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38" fontId="15" fillId="0" borderId="1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38" fontId="1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38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7" fillId="32" borderId="10" xfId="0" applyNumberFormat="1" applyFont="1" applyFill="1" applyBorder="1" applyAlignment="1">
      <alignment horizontal="center"/>
    </xf>
    <xf numFmtId="9" fontId="5" fillId="32" borderId="10" xfId="0" applyNumberFormat="1" applyFont="1" applyFill="1" applyBorder="1" applyAlignment="1">
      <alignment horizontal="center"/>
    </xf>
    <xf numFmtId="38" fontId="14" fillId="0" borderId="12" xfId="0" applyNumberFormat="1" applyFont="1" applyBorder="1" applyAlignment="1">
      <alignment/>
    </xf>
    <xf numFmtId="38" fontId="14" fillId="32" borderId="12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38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38" fontId="4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6" fillId="0" borderId="17" xfId="0" applyNumberFormat="1" applyFont="1" applyBorder="1" applyAlignment="1">
      <alignment/>
    </xf>
    <xf numFmtId="38" fontId="16" fillId="0" borderId="17" xfId="0" applyNumberFormat="1" applyFont="1" applyBorder="1" applyAlignment="1">
      <alignment/>
    </xf>
    <xf numFmtId="9" fontId="16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9" fontId="16" fillId="0" borderId="0" xfId="0" applyNumberFormat="1" applyFont="1" applyBorder="1" applyAlignment="1">
      <alignment/>
    </xf>
    <xf numFmtId="38" fontId="16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38" fontId="1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10" fontId="6" fillId="34" borderId="10" xfId="54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8" fontId="0" fillId="0" borderId="0" xfId="0" applyNumberFormat="1" applyFill="1" applyBorder="1" applyAlignment="1">
      <alignment/>
    </xf>
    <xf numFmtId="38" fontId="6" fillId="32" borderId="14" xfId="0" applyNumberFormat="1" applyFont="1" applyFill="1" applyBorder="1" applyAlignment="1">
      <alignment horizontal="center" vertical="center" wrapText="1"/>
    </xf>
    <xf numFmtId="38" fontId="6" fillId="32" borderId="13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/>
    </xf>
    <xf numFmtId="38" fontId="7" fillId="32" borderId="12" xfId="0" applyNumberFormat="1" applyFont="1" applyFill="1" applyBorder="1" applyAlignment="1">
      <alignment/>
    </xf>
    <xf numFmtId="10" fontId="3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Fill="1" applyBorder="1" applyAlignment="1">
      <alignment horizontal="center" vertical="center" wrapText="1"/>
    </xf>
    <xf numFmtId="10" fontId="6" fillId="0" borderId="19" xfId="54" applyNumberFormat="1" applyFont="1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/>
    </xf>
    <xf numFmtId="38" fontId="6" fillId="32" borderId="13" xfId="0" applyNumberFormat="1" applyFont="1" applyFill="1" applyBorder="1" applyAlignment="1">
      <alignment vertical="center" wrapText="1"/>
    </xf>
    <xf numFmtId="10" fontId="6" fillId="32" borderId="14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8" fontId="3" fillId="0" borderId="20" xfId="0" applyNumberFormat="1" applyFont="1" applyBorder="1" applyAlignment="1">
      <alignment horizontal="center" vertical="center" wrapText="1"/>
    </xf>
    <xf numFmtId="38" fontId="3" fillId="0" borderId="21" xfId="0" applyNumberFormat="1" applyFont="1" applyBorder="1" applyAlignment="1">
      <alignment horizontal="center" vertical="center" wrapText="1"/>
    </xf>
    <xf numFmtId="204" fontId="5" fillId="0" borderId="22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 horizontal="center"/>
    </xf>
    <xf numFmtId="38" fontId="6" fillId="32" borderId="13" xfId="0" applyNumberFormat="1" applyFont="1" applyFill="1" applyBorder="1" applyAlignment="1">
      <alignment horizontal="center" vertical="center" wrapText="1"/>
    </xf>
    <xf numFmtId="38" fontId="6" fillId="32" borderId="14" xfId="0" applyNumberFormat="1" applyFont="1" applyFill="1" applyBorder="1" applyAlignment="1">
      <alignment horizontal="center" vertical="center" wrapText="1"/>
    </xf>
    <xf numFmtId="38" fontId="6" fillId="32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6"/>
  <sheetViews>
    <sheetView showGridLines="0" tabSelected="1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5.28125" style="0" customWidth="1"/>
    <col min="2" max="2" width="10.8515625" style="0" bestFit="1" customWidth="1"/>
    <col min="3" max="3" width="13.7109375" style="0" bestFit="1" customWidth="1"/>
    <col min="4" max="4" width="12.140625" style="0" bestFit="1" customWidth="1"/>
    <col min="5" max="5" width="9.421875" style="0" bestFit="1" customWidth="1"/>
    <col min="6" max="6" width="9.57421875" style="0" bestFit="1" customWidth="1"/>
    <col min="7" max="7" width="10.8515625" style="0" bestFit="1" customWidth="1"/>
    <col min="8" max="8" width="9.140625" style="0" bestFit="1" customWidth="1"/>
    <col min="9" max="9" width="10.8515625" style="0" bestFit="1" customWidth="1"/>
    <col min="10" max="10" width="9.140625" style="0" bestFit="1" customWidth="1"/>
    <col min="11" max="11" width="10.421875" style="0" bestFit="1" customWidth="1"/>
    <col min="12" max="12" width="12.00390625" style="0" bestFit="1" customWidth="1"/>
    <col min="13" max="14" width="9.140625" style="0" bestFit="1" customWidth="1"/>
    <col min="15" max="16" width="12.00390625" style="0" bestFit="1" customWidth="1"/>
    <col min="17" max="17" width="6.7109375" style="0" customWidth="1"/>
    <col min="18" max="18" width="2.00390625" style="0" customWidth="1"/>
    <col min="19" max="19" width="12.140625" style="0" customWidth="1"/>
    <col min="20" max="21" width="12.140625" style="0" bestFit="1" customWidth="1"/>
    <col min="22" max="22" width="11.00390625" style="0" customWidth="1"/>
    <col min="23" max="23" width="8.8515625" style="0" customWidth="1"/>
    <col min="24" max="24" width="10.8515625" style="0" customWidth="1"/>
    <col min="25" max="25" width="11.00390625" style="66" customWidth="1"/>
    <col min="26" max="26" width="8.00390625" style="0" customWidth="1"/>
    <col min="27" max="27" width="10.8515625" style="0" bestFit="1" customWidth="1"/>
    <col min="28" max="30" width="11.00390625" style="0" bestFit="1" customWidth="1"/>
  </cols>
  <sheetData>
    <row r="1" spans="1:30" ht="61.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65"/>
      <c r="Z1" s="2"/>
      <c r="AA1" s="2"/>
      <c r="AB1" s="2"/>
      <c r="AC1" s="2"/>
      <c r="AD1" s="2"/>
    </row>
    <row r="2" spans="1:26" ht="32.25" customHeight="1">
      <c r="A2" s="81" t="s">
        <v>12</v>
      </c>
      <c r="B2" s="81"/>
      <c r="C2" s="81"/>
      <c r="D2" s="81"/>
      <c r="E2" s="81"/>
      <c r="F2" s="81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Z2" s="2"/>
    </row>
    <row r="3" spans="1:30" ht="42.75" customHeight="1">
      <c r="A3" s="82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38"/>
      <c r="T3" s="38"/>
      <c r="U3" s="38"/>
      <c r="V3" s="38"/>
      <c r="W3" s="38"/>
      <c r="X3" s="38"/>
      <c r="Y3" s="67"/>
      <c r="Z3" s="38"/>
      <c r="AA3" s="38"/>
      <c r="AB3" s="38"/>
      <c r="AC3" s="38"/>
      <c r="AD3" s="38"/>
    </row>
    <row r="4" spans="1:18" ht="12.75">
      <c r="A4" s="86">
        <v>0.05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</row>
    <row r="5" spans="1:30" ht="41.25" customHeight="1">
      <c r="A5" s="61" t="s">
        <v>0</v>
      </c>
      <c r="B5" s="15" t="s">
        <v>13</v>
      </c>
      <c r="C5" s="15" t="s">
        <v>14</v>
      </c>
      <c r="D5" s="15" t="s">
        <v>40</v>
      </c>
      <c r="E5" s="15" t="s">
        <v>41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  <c r="L5" s="88" t="s">
        <v>11</v>
      </c>
      <c r="M5" s="15" t="s">
        <v>47</v>
      </c>
      <c r="N5" s="15" t="s">
        <v>45</v>
      </c>
      <c r="O5" s="84" t="s">
        <v>21</v>
      </c>
      <c r="P5" s="85"/>
      <c r="Q5" s="91" t="s">
        <v>0</v>
      </c>
      <c r="R5" s="63"/>
      <c r="S5" s="40" t="s">
        <v>42</v>
      </c>
      <c r="T5" s="88" t="s">
        <v>43</v>
      </c>
      <c r="U5" s="88" t="s">
        <v>43</v>
      </c>
      <c r="V5" s="70" t="s">
        <v>44</v>
      </c>
      <c r="W5" s="77" t="str">
        <f>M5</f>
        <v>APOR. 
PATR.</v>
      </c>
      <c r="X5" s="88" t="s">
        <v>46</v>
      </c>
      <c r="Y5" s="74"/>
      <c r="Z5" s="91" t="s">
        <v>0</v>
      </c>
      <c r="AA5" s="40" t="s">
        <v>42</v>
      </c>
      <c r="AB5" s="88" t="s">
        <v>43</v>
      </c>
      <c r="AC5" s="88" t="s">
        <v>43</v>
      </c>
      <c r="AD5" s="88" t="s">
        <v>43</v>
      </c>
    </row>
    <row r="6" spans="1:30" ht="16.5" customHeight="1">
      <c r="A6" s="62"/>
      <c r="B6" s="18"/>
      <c r="C6" s="18"/>
      <c r="D6" s="18"/>
      <c r="E6" s="18"/>
      <c r="F6" s="18"/>
      <c r="G6" s="18"/>
      <c r="H6" s="18"/>
      <c r="I6" s="18"/>
      <c r="J6" s="18"/>
      <c r="K6" s="19"/>
      <c r="L6" s="89"/>
      <c r="M6" s="73">
        <v>0.0163</v>
      </c>
      <c r="N6" s="73">
        <v>0.0149</v>
      </c>
      <c r="O6" s="15"/>
      <c r="P6" s="17"/>
      <c r="Q6" s="92"/>
      <c r="S6" s="41"/>
      <c r="T6" s="89"/>
      <c r="U6" s="89"/>
      <c r="V6" s="69"/>
      <c r="W6" s="78">
        <f>M6+N6</f>
        <v>0.0312</v>
      </c>
      <c r="X6" s="89"/>
      <c r="Y6" s="74"/>
      <c r="Z6" s="92"/>
      <c r="AA6" s="41"/>
      <c r="AB6" s="89"/>
      <c r="AC6" s="89"/>
      <c r="AD6" s="89"/>
    </row>
    <row r="7" spans="1:30" ht="10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90"/>
      <c r="M7" s="13"/>
      <c r="N7" s="13"/>
      <c r="O7" s="13" t="s">
        <v>22</v>
      </c>
      <c r="P7" s="20" t="s">
        <v>23</v>
      </c>
      <c r="Q7" s="93"/>
      <c r="S7" s="42"/>
      <c r="T7" s="64">
        <v>0.06</v>
      </c>
      <c r="U7" s="64">
        <v>0.04</v>
      </c>
      <c r="V7" s="64">
        <f aca="true" t="shared" si="0" ref="V7:V31">T7+U7</f>
        <v>0.1</v>
      </c>
      <c r="W7" s="64"/>
      <c r="X7" s="64"/>
      <c r="Y7" s="75"/>
      <c r="Z7" s="93"/>
      <c r="AA7" s="42"/>
      <c r="AB7" s="64">
        <f>T7</f>
        <v>0.06</v>
      </c>
      <c r="AC7" s="64">
        <f>U7</f>
        <v>0.04</v>
      </c>
      <c r="AD7" s="64">
        <f aca="true" t="shared" si="1" ref="AD7:AD26">AB7+AC7</f>
        <v>0.1</v>
      </c>
    </row>
    <row r="8" spans="1:30" ht="16.5" customHeight="1">
      <c r="A8" s="9">
        <v>2</v>
      </c>
      <c r="B8" s="4">
        <v>460537</v>
      </c>
      <c r="C8" s="4">
        <v>1733828</v>
      </c>
      <c r="D8" s="4">
        <f>ROUND((B8+C8)*100%,0)</f>
        <v>2194365</v>
      </c>
      <c r="E8" s="4">
        <v>0</v>
      </c>
      <c r="F8" s="4">
        <v>0</v>
      </c>
      <c r="G8" s="4">
        <f>ROUND(B8*21.5%,0)</f>
        <v>99015</v>
      </c>
      <c r="H8" s="4">
        <v>75702</v>
      </c>
      <c r="I8" s="4">
        <v>166458</v>
      </c>
      <c r="J8" s="4">
        <v>100262</v>
      </c>
      <c r="K8" s="4">
        <v>15085</v>
      </c>
      <c r="L8" s="8">
        <f aca="true" t="shared" si="2" ref="L8:L31">SUM(B8:K8)-J8</f>
        <v>4744990</v>
      </c>
      <c r="M8" s="4">
        <f aca="true" t="shared" si="3" ref="M8:M31">ROUND(L8*$M$6,0)</f>
        <v>77343</v>
      </c>
      <c r="N8" s="4">
        <f aca="true" t="shared" si="4" ref="N8:N31">ROUND(L8*$N$6,0)</f>
        <v>70700</v>
      </c>
      <c r="O8" s="4">
        <f aca="true" t="shared" si="5" ref="O8:O31">SUM(L8:N8)</f>
        <v>4893033</v>
      </c>
      <c r="P8" s="5">
        <f aca="true" t="shared" si="6" ref="P8:P31">SUM(L8:N8)+J8</f>
        <v>4993295</v>
      </c>
      <c r="Q8" s="9">
        <v>2</v>
      </c>
      <c r="S8" s="39">
        <f>$B8+$C8+$F8+$K8</f>
        <v>2209450</v>
      </c>
      <c r="T8" s="8">
        <f aca="true" t="shared" si="7" ref="T8:T31">ROUND(S8*$T$7,0)</f>
        <v>132567</v>
      </c>
      <c r="U8" s="8">
        <f>ROUND(S8*$U$7,0)</f>
        <v>88378</v>
      </c>
      <c r="V8" s="72">
        <f t="shared" si="0"/>
        <v>220945</v>
      </c>
      <c r="W8" s="72">
        <v>0</v>
      </c>
      <c r="X8" s="72">
        <f aca="true" t="shared" si="8" ref="X8:X31">SUM(V8:W8)</f>
        <v>220945</v>
      </c>
      <c r="Y8" s="76"/>
      <c r="Z8" s="9">
        <v>2</v>
      </c>
      <c r="AA8" s="39">
        <f>$B8+$C8+$F8+$K8</f>
        <v>2209450</v>
      </c>
      <c r="AB8" s="8">
        <f aca="true" t="shared" si="9" ref="AB8:AB26">ROUND(AA8*$T$7,0)</f>
        <v>132567</v>
      </c>
      <c r="AC8" s="8">
        <f>ROUND(AA8*$AC$7,0)</f>
        <v>88378</v>
      </c>
      <c r="AD8" s="8">
        <f t="shared" si="1"/>
        <v>220945</v>
      </c>
    </row>
    <row r="9" spans="1:30" ht="16.5" customHeight="1">
      <c r="A9" s="10" t="s">
        <v>35</v>
      </c>
      <c r="B9" s="4">
        <v>469637</v>
      </c>
      <c r="C9" s="4">
        <v>1429717</v>
      </c>
      <c r="D9" s="4">
        <v>0</v>
      </c>
      <c r="E9" s="4">
        <f>ROUND(((B9+C9)*20%+(B9+C9)*30%),0)</f>
        <v>949677</v>
      </c>
      <c r="F9" s="4">
        <v>20690</v>
      </c>
      <c r="G9" s="4">
        <f aca="true" t="shared" si="10" ref="G9:G25">ROUND(B9*21.5%,0)</f>
        <v>100972</v>
      </c>
      <c r="H9" s="4">
        <v>76006</v>
      </c>
      <c r="I9" s="4">
        <v>167072</v>
      </c>
      <c r="J9" s="4">
        <v>100609</v>
      </c>
      <c r="K9" s="4">
        <v>15085</v>
      </c>
      <c r="L9" s="8">
        <f t="shared" si="2"/>
        <v>3228856</v>
      </c>
      <c r="M9" s="4">
        <f t="shared" si="3"/>
        <v>52630</v>
      </c>
      <c r="N9" s="4">
        <f t="shared" si="4"/>
        <v>48110</v>
      </c>
      <c r="O9" s="4">
        <f t="shared" si="5"/>
        <v>3329596</v>
      </c>
      <c r="P9" s="5">
        <f t="shared" si="6"/>
        <v>3430205</v>
      </c>
      <c r="Q9" s="10" t="s">
        <v>34</v>
      </c>
      <c r="S9" s="39">
        <v>0</v>
      </c>
      <c r="T9" s="8">
        <f t="shared" si="7"/>
        <v>0</v>
      </c>
      <c r="U9" s="8">
        <f>ROUND(T9*$T$7,0)</f>
        <v>0</v>
      </c>
      <c r="V9" s="72">
        <f t="shared" si="0"/>
        <v>0</v>
      </c>
      <c r="W9" s="72">
        <v>0</v>
      </c>
      <c r="X9" s="72">
        <f t="shared" si="8"/>
        <v>0</v>
      </c>
      <c r="Y9" s="76"/>
      <c r="Z9" s="10" t="s">
        <v>34</v>
      </c>
      <c r="AA9" s="39">
        <v>0</v>
      </c>
      <c r="AB9" s="8">
        <f t="shared" si="9"/>
        <v>0</v>
      </c>
      <c r="AC9" s="8">
        <f>ROUND(AB9*$T$7,0)</f>
        <v>0</v>
      </c>
      <c r="AD9" s="8">
        <f t="shared" si="1"/>
        <v>0</v>
      </c>
    </row>
    <row r="10" spans="1:30" ht="16.5" customHeight="1">
      <c r="A10" s="10">
        <v>3</v>
      </c>
      <c r="B10" s="4">
        <v>469637</v>
      </c>
      <c r="C10" s="4">
        <v>1429717</v>
      </c>
      <c r="D10" s="4">
        <v>0</v>
      </c>
      <c r="E10" s="4">
        <v>0</v>
      </c>
      <c r="F10" s="4">
        <v>20690</v>
      </c>
      <c r="G10" s="4">
        <f t="shared" si="10"/>
        <v>100972</v>
      </c>
      <c r="H10" s="4">
        <v>76006</v>
      </c>
      <c r="I10" s="4">
        <v>167072</v>
      </c>
      <c r="J10" s="4">
        <v>100609</v>
      </c>
      <c r="K10" s="4">
        <v>15085</v>
      </c>
      <c r="L10" s="8">
        <f t="shared" si="2"/>
        <v>2279179</v>
      </c>
      <c r="M10" s="4">
        <f t="shared" si="3"/>
        <v>37151</v>
      </c>
      <c r="N10" s="4">
        <f t="shared" si="4"/>
        <v>33960</v>
      </c>
      <c r="O10" s="4">
        <f t="shared" si="5"/>
        <v>2350290</v>
      </c>
      <c r="P10" s="5">
        <f t="shared" si="6"/>
        <v>2450899</v>
      </c>
      <c r="Q10" s="10">
        <v>3</v>
      </c>
      <c r="S10" s="39">
        <f aca="true" t="shared" si="11" ref="S10:S31">B10+C10+F10+K10</f>
        <v>1935129</v>
      </c>
      <c r="T10" s="8">
        <f t="shared" si="7"/>
        <v>116108</v>
      </c>
      <c r="U10" s="8">
        <f aca="true" t="shared" si="12" ref="U10:U31">ROUND(S10*$U$7,0)</f>
        <v>77405</v>
      </c>
      <c r="V10" s="72">
        <f t="shared" si="0"/>
        <v>193513</v>
      </c>
      <c r="W10" s="72">
        <v>0</v>
      </c>
      <c r="X10" s="72">
        <f t="shared" si="8"/>
        <v>193513</v>
      </c>
      <c r="Y10" s="76"/>
      <c r="Z10" s="10">
        <v>3</v>
      </c>
      <c r="AA10" s="39">
        <f aca="true" t="shared" si="13" ref="AA10:AA25">$B10+$C10+$F10+$K10</f>
        <v>1935129</v>
      </c>
      <c r="AB10" s="8">
        <f t="shared" si="9"/>
        <v>116108</v>
      </c>
      <c r="AC10" s="8">
        <f aca="true" t="shared" si="14" ref="AC10:AC26">ROUND(AA10*$AC$7,0)</f>
        <v>77405</v>
      </c>
      <c r="AD10" s="8">
        <f t="shared" si="1"/>
        <v>193513</v>
      </c>
    </row>
    <row r="11" spans="1:30" ht="16.5" customHeight="1">
      <c r="A11" s="10">
        <v>4</v>
      </c>
      <c r="B11" s="4">
        <v>445209</v>
      </c>
      <c r="C11" s="4">
        <v>1387137</v>
      </c>
      <c r="D11" s="4">
        <v>0</v>
      </c>
      <c r="E11" s="4">
        <v>0</v>
      </c>
      <c r="F11" s="4">
        <v>20690</v>
      </c>
      <c r="G11" s="4">
        <f t="shared" si="10"/>
        <v>95720</v>
      </c>
      <c r="H11" s="4">
        <v>78012</v>
      </c>
      <c r="I11" s="4">
        <v>170959</v>
      </c>
      <c r="J11" s="4">
        <v>102997</v>
      </c>
      <c r="K11" s="4">
        <v>15085</v>
      </c>
      <c r="L11" s="8">
        <f t="shared" si="2"/>
        <v>2212812</v>
      </c>
      <c r="M11" s="4">
        <f t="shared" si="3"/>
        <v>36069</v>
      </c>
      <c r="N11" s="4">
        <f t="shared" si="4"/>
        <v>32971</v>
      </c>
      <c r="O11" s="4">
        <f t="shared" si="5"/>
        <v>2281852</v>
      </c>
      <c r="P11" s="5">
        <f t="shared" si="6"/>
        <v>2384849</v>
      </c>
      <c r="Q11" s="10">
        <v>4</v>
      </c>
      <c r="S11" s="39">
        <f t="shared" si="11"/>
        <v>1868121</v>
      </c>
      <c r="T11" s="8">
        <f t="shared" si="7"/>
        <v>112087</v>
      </c>
      <c r="U11" s="8">
        <f t="shared" si="12"/>
        <v>74725</v>
      </c>
      <c r="V11" s="72">
        <f t="shared" si="0"/>
        <v>186812</v>
      </c>
      <c r="W11" s="72">
        <v>0</v>
      </c>
      <c r="X11" s="72">
        <f t="shared" si="8"/>
        <v>186812</v>
      </c>
      <c r="Y11" s="76"/>
      <c r="Z11" s="10">
        <v>4</v>
      </c>
      <c r="AA11" s="39">
        <f t="shared" si="13"/>
        <v>1868121</v>
      </c>
      <c r="AB11" s="8">
        <f t="shared" si="9"/>
        <v>112087</v>
      </c>
      <c r="AC11" s="8">
        <f t="shared" si="14"/>
        <v>74725</v>
      </c>
      <c r="AD11" s="8">
        <f t="shared" si="1"/>
        <v>186812</v>
      </c>
    </row>
    <row r="12" spans="1:30" ht="16.5" customHeight="1">
      <c r="A12" s="10">
        <v>5</v>
      </c>
      <c r="B12" s="4">
        <v>420791</v>
      </c>
      <c r="C12" s="4">
        <v>1192212</v>
      </c>
      <c r="D12" s="4">
        <v>0</v>
      </c>
      <c r="E12" s="4">
        <v>0</v>
      </c>
      <c r="F12" s="4">
        <v>20690</v>
      </c>
      <c r="G12" s="4">
        <f t="shared" si="10"/>
        <v>90470</v>
      </c>
      <c r="H12" s="4">
        <v>80053</v>
      </c>
      <c r="I12" s="4">
        <v>174861</v>
      </c>
      <c r="J12" s="4">
        <v>105357</v>
      </c>
      <c r="K12" s="4">
        <v>15085</v>
      </c>
      <c r="L12" s="8">
        <f t="shared" si="2"/>
        <v>1994162</v>
      </c>
      <c r="M12" s="4">
        <f t="shared" si="3"/>
        <v>32505</v>
      </c>
      <c r="N12" s="4">
        <f t="shared" si="4"/>
        <v>29713</v>
      </c>
      <c r="O12" s="4">
        <f t="shared" si="5"/>
        <v>2056380</v>
      </c>
      <c r="P12" s="5">
        <f t="shared" si="6"/>
        <v>2161737</v>
      </c>
      <c r="Q12" s="10">
        <v>5</v>
      </c>
      <c r="S12" s="39">
        <f t="shared" si="11"/>
        <v>1648778</v>
      </c>
      <c r="T12" s="8">
        <f t="shared" si="7"/>
        <v>98927</v>
      </c>
      <c r="U12" s="8">
        <f t="shared" si="12"/>
        <v>65951</v>
      </c>
      <c r="V12" s="72">
        <f t="shared" si="0"/>
        <v>164878</v>
      </c>
      <c r="W12" s="72">
        <v>0</v>
      </c>
      <c r="X12" s="72">
        <f t="shared" si="8"/>
        <v>164878</v>
      </c>
      <c r="Y12" s="76"/>
      <c r="Z12" s="10">
        <v>5</v>
      </c>
      <c r="AA12" s="39">
        <f t="shared" si="13"/>
        <v>1648778</v>
      </c>
      <c r="AB12" s="8">
        <f t="shared" si="9"/>
        <v>98927</v>
      </c>
      <c r="AC12" s="8">
        <f t="shared" si="14"/>
        <v>65951</v>
      </c>
      <c r="AD12" s="8">
        <f t="shared" si="1"/>
        <v>164878</v>
      </c>
    </row>
    <row r="13" spans="1:30" ht="16.5" customHeight="1">
      <c r="A13" s="10">
        <v>6</v>
      </c>
      <c r="B13" s="4">
        <v>365210</v>
      </c>
      <c r="C13" s="4">
        <v>1007511</v>
      </c>
      <c r="D13" s="4">
        <v>0</v>
      </c>
      <c r="E13" s="4">
        <v>0</v>
      </c>
      <c r="F13" s="4">
        <v>23794</v>
      </c>
      <c r="G13" s="4">
        <f t="shared" si="10"/>
        <v>78520</v>
      </c>
      <c r="H13" s="4">
        <v>74483</v>
      </c>
      <c r="I13" s="4">
        <v>195452</v>
      </c>
      <c r="J13" s="4">
        <v>109612</v>
      </c>
      <c r="K13" s="4">
        <v>15085</v>
      </c>
      <c r="L13" s="8">
        <f t="shared" si="2"/>
        <v>1760055</v>
      </c>
      <c r="M13" s="4">
        <f t="shared" si="3"/>
        <v>28689</v>
      </c>
      <c r="N13" s="4">
        <f t="shared" si="4"/>
        <v>26225</v>
      </c>
      <c r="O13" s="4">
        <f t="shared" si="5"/>
        <v>1814969</v>
      </c>
      <c r="P13" s="5">
        <f t="shared" si="6"/>
        <v>1924581</v>
      </c>
      <c r="Q13" s="10">
        <v>6</v>
      </c>
      <c r="S13" s="39">
        <f t="shared" si="11"/>
        <v>1411600</v>
      </c>
      <c r="T13" s="8">
        <f t="shared" si="7"/>
        <v>84696</v>
      </c>
      <c r="U13" s="8">
        <f t="shared" si="12"/>
        <v>56464</v>
      </c>
      <c r="V13" s="72">
        <f t="shared" si="0"/>
        <v>141160</v>
      </c>
      <c r="W13" s="72">
        <v>0</v>
      </c>
      <c r="X13" s="72">
        <f t="shared" si="8"/>
        <v>141160</v>
      </c>
      <c r="Y13" s="76"/>
      <c r="Z13" s="10">
        <v>6</v>
      </c>
      <c r="AA13" s="39">
        <f t="shared" si="13"/>
        <v>1411600</v>
      </c>
      <c r="AB13" s="8">
        <f t="shared" si="9"/>
        <v>84696</v>
      </c>
      <c r="AC13" s="8">
        <f t="shared" si="14"/>
        <v>56464</v>
      </c>
      <c r="AD13" s="8">
        <f t="shared" si="1"/>
        <v>141160</v>
      </c>
    </row>
    <row r="14" spans="1:30" ht="16.5" customHeight="1">
      <c r="A14" s="10">
        <v>7</v>
      </c>
      <c r="B14" s="4">
        <v>338456</v>
      </c>
      <c r="C14" s="4">
        <v>755559</v>
      </c>
      <c r="D14" s="4">
        <v>0</v>
      </c>
      <c r="E14" s="4">
        <v>0</v>
      </c>
      <c r="F14" s="4">
        <v>23794</v>
      </c>
      <c r="G14" s="4">
        <f t="shared" si="10"/>
        <v>72768</v>
      </c>
      <c r="H14" s="4">
        <v>55549</v>
      </c>
      <c r="I14" s="4">
        <v>134778</v>
      </c>
      <c r="J14" s="4">
        <v>75943</v>
      </c>
      <c r="K14" s="4">
        <v>15085</v>
      </c>
      <c r="L14" s="8">
        <f t="shared" si="2"/>
        <v>1395989</v>
      </c>
      <c r="M14" s="4">
        <f t="shared" si="3"/>
        <v>22755</v>
      </c>
      <c r="N14" s="4">
        <f t="shared" si="4"/>
        <v>20800</v>
      </c>
      <c r="O14" s="4">
        <f t="shared" si="5"/>
        <v>1439544</v>
      </c>
      <c r="P14" s="5">
        <f t="shared" si="6"/>
        <v>1515487</v>
      </c>
      <c r="Q14" s="10">
        <v>7</v>
      </c>
      <c r="S14" s="39">
        <f t="shared" si="11"/>
        <v>1132894</v>
      </c>
      <c r="T14" s="8">
        <f t="shared" si="7"/>
        <v>67974</v>
      </c>
      <c r="U14" s="8">
        <f t="shared" si="12"/>
        <v>45316</v>
      </c>
      <c r="V14" s="72">
        <f t="shared" si="0"/>
        <v>113290</v>
      </c>
      <c r="W14" s="72">
        <f aca="true" t="shared" si="15" ref="W14:W31">ROUND(V14*$W$6,0)</f>
        <v>3535</v>
      </c>
      <c r="X14" s="72">
        <f t="shared" si="8"/>
        <v>116825</v>
      </c>
      <c r="Y14" s="76"/>
      <c r="Z14" s="10">
        <v>7</v>
      </c>
      <c r="AA14" s="39">
        <f t="shared" si="13"/>
        <v>1132894</v>
      </c>
      <c r="AB14" s="8">
        <f t="shared" si="9"/>
        <v>67974</v>
      </c>
      <c r="AC14" s="8">
        <f t="shared" si="14"/>
        <v>45316</v>
      </c>
      <c r="AD14" s="8">
        <f t="shared" si="1"/>
        <v>113290</v>
      </c>
    </row>
    <row r="15" spans="1:30" ht="16.5" customHeight="1">
      <c r="A15" s="10">
        <v>8</v>
      </c>
      <c r="B15" s="4">
        <v>290655</v>
      </c>
      <c r="C15" s="4">
        <v>580112</v>
      </c>
      <c r="D15" s="4">
        <v>0</v>
      </c>
      <c r="E15" s="4">
        <v>0</v>
      </c>
      <c r="F15" s="4">
        <v>23794</v>
      </c>
      <c r="G15" s="4">
        <f t="shared" si="10"/>
        <v>62491</v>
      </c>
      <c r="H15" s="4">
        <v>42383</v>
      </c>
      <c r="I15" s="4">
        <v>102803</v>
      </c>
      <c r="J15" s="4">
        <v>57959</v>
      </c>
      <c r="K15" s="4">
        <v>15085</v>
      </c>
      <c r="L15" s="8">
        <f t="shared" si="2"/>
        <v>1117323</v>
      </c>
      <c r="M15" s="4">
        <f t="shared" si="3"/>
        <v>18212</v>
      </c>
      <c r="N15" s="4">
        <f t="shared" si="4"/>
        <v>16648</v>
      </c>
      <c r="O15" s="4">
        <f t="shared" si="5"/>
        <v>1152183</v>
      </c>
      <c r="P15" s="5">
        <f t="shared" si="6"/>
        <v>1210142</v>
      </c>
      <c r="Q15" s="10">
        <v>8</v>
      </c>
      <c r="S15" s="39">
        <f t="shared" si="11"/>
        <v>909646</v>
      </c>
      <c r="T15" s="8">
        <f t="shared" si="7"/>
        <v>54579</v>
      </c>
      <c r="U15" s="8">
        <f t="shared" si="12"/>
        <v>36386</v>
      </c>
      <c r="V15" s="72">
        <f t="shared" si="0"/>
        <v>90965</v>
      </c>
      <c r="W15" s="72">
        <f t="shared" si="15"/>
        <v>2838</v>
      </c>
      <c r="X15" s="72">
        <f t="shared" si="8"/>
        <v>93803</v>
      </c>
      <c r="Y15" s="76"/>
      <c r="Z15" s="10">
        <v>8</v>
      </c>
      <c r="AA15" s="39">
        <f t="shared" si="13"/>
        <v>909646</v>
      </c>
      <c r="AB15" s="8">
        <f t="shared" si="9"/>
        <v>54579</v>
      </c>
      <c r="AC15" s="8">
        <f t="shared" si="14"/>
        <v>36386</v>
      </c>
      <c r="AD15" s="8">
        <f t="shared" si="1"/>
        <v>90965</v>
      </c>
    </row>
    <row r="16" spans="1:30" ht="16.5" customHeight="1">
      <c r="A16" s="10">
        <v>9</v>
      </c>
      <c r="B16" s="4">
        <v>262955</v>
      </c>
      <c r="C16" s="4">
        <v>445746</v>
      </c>
      <c r="D16" s="4">
        <v>0</v>
      </c>
      <c r="E16" s="4">
        <v>0</v>
      </c>
      <c r="F16" s="4">
        <v>23794</v>
      </c>
      <c r="G16" s="4">
        <f t="shared" si="10"/>
        <v>56535</v>
      </c>
      <c r="H16" s="4">
        <v>32309</v>
      </c>
      <c r="I16" s="4">
        <v>78376</v>
      </c>
      <c r="J16" s="4">
        <v>44165</v>
      </c>
      <c r="K16" s="4">
        <v>15085</v>
      </c>
      <c r="L16" s="8">
        <f t="shared" si="2"/>
        <v>914800</v>
      </c>
      <c r="M16" s="4">
        <f t="shared" si="3"/>
        <v>14911</v>
      </c>
      <c r="N16" s="4">
        <f t="shared" si="4"/>
        <v>13631</v>
      </c>
      <c r="O16" s="4">
        <f t="shared" si="5"/>
        <v>943342</v>
      </c>
      <c r="P16" s="5">
        <f t="shared" si="6"/>
        <v>987507</v>
      </c>
      <c r="Q16" s="10">
        <v>9</v>
      </c>
      <c r="S16" s="39">
        <f t="shared" si="11"/>
        <v>747580</v>
      </c>
      <c r="T16" s="8">
        <f t="shared" si="7"/>
        <v>44855</v>
      </c>
      <c r="U16" s="8">
        <f t="shared" si="12"/>
        <v>29903</v>
      </c>
      <c r="V16" s="72">
        <f t="shared" si="0"/>
        <v>74758</v>
      </c>
      <c r="W16" s="72">
        <f t="shared" si="15"/>
        <v>2332</v>
      </c>
      <c r="X16" s="72">
        <f t="shared" si="8"/>
        <v>77090</v>
      </c>
      <c r="Y16" s="76"/>
      <c r="Z16" s="10">
        <v>9</v>
      </c>
      <c r="AA16" s="39">
        <f t="shared" si="13"/>
        <v>747580</v>
      </c>
      <c r="AB16" s="8">
        <f t="shared" si="9"/>
        <v>44855</v>
      </c>
      <c r="AC16" s="8">
        <f t="shared" si="14"/>
        <v>29903</v>
      </c>
      <c r="AD16" s="8">
        <f t="shared" si="1"/>
        <v>74758</v>
      </c>
    </row>
    <row r="17" spans="1:30" ht="16.5" customHeight="1">
      <c r="A17" s="10">
        <v>10</v>
      </c>
      <c r="B17" s="4">
        <v>245555</v>
      </c>
      <c r="C17" s="4">
        <v>336935</v>
      </c>
      <c r="D17" s="4">
        <v>0</v>
      </c>
      <c r="E17" s="4">
        <v>0</v>
      </c>
      <c r="F17" s="4">
        <v>23794</v>
      </c>
      <c r="G17" s="4">
        <f t="shared" si="10"/>
        <v>52794</v>
      </c>
      <c r="H17" s="4">
        <v>24163</v>
      </c>
      <c r="I17" s="4">
        <v>58575</v>
      </c>
      <c r="J17" s="4">
        <v>33034</v>
      </c>
      <c r="K17" s="4">
        <v>15085</v>
      </c>
      <c r="L17" s="8">
        <f t="shared" si="2"/>
        <v>756901</v>
      </c>
      <c r="M17" s="4">
        <f t="shared" si="3"/>
        <v>12337</v>
      </c>
      <c r="N17" s="4">
        <f t="shared" si="4"/>
        <v>11278</v>
      </c>
      <c r="O17" s="4">
        <f t="shared" si="5"/>
        <v>780516</v>
      </c>
      <c r="P17" s="5">
        <f t="shared" si="6"/>
        <v>813550</v>
      </c>
      <c r="Q17" s="10">
        <v>10</v>
      </c>
      <c r="S17" s="39">
        <f t="shared" si="11"/>
        <v>621369</v>
      </c>
      <c r="T17" s="8">
        <f t="shared" si="7"/>
        <v>37282</v>
      </c>
      <c r="U17" s="8">
        <f t="shared" si="12"/>
        <v>24855</v>
      </c>
      <c r="V17" s="72">
        <f t="shared" si="0"/>
        <v>62137</v>
      </c>
      <c r="W17" s="72">
        <f t="shared" si="15"/>
        <v>1939</v>
      </c>
      <c r="X17" s="72">
        <f t="shared" si="8"/>
        <v>64076</v>
      </c>
      <c r="Y17" s="76"/>
      <c r="Z17" s="10">
        <v>10</v>
      </c>
      <c r="AA17" s="39">
        <f t="shared" si="13"/>
        <v>621369</v>
      </c>
      <c r="AB17" s="8">
        <f t="shared" si="9"/>
        <v>37282</v>
      </c>
      <c r="AC17" s="8">
        <f t="shared" si="14"/>
        <v>24855</v>
      </c>
      <c r="AD17" s="8">
        <f t="shared" si="1"/>
        <v>62137</v>
      </c>
    </row>
    <row r="18" spans="1:30" ht="16.5" customHeight="1">
      <c r="A18" s="10">
        <v>11</v>
      </c>
      <c r="B18" s="4">
        <v>227317</v>
      </c>
      <c r="C18" s="4">
        <v>254592</v>
      </c>
      <c r="D18" s="4">
        <v>0</v>
      </c>
      <c r="E18" s="4">
        <v>0</v>
      </c>
      <c r="F18" s="4">
        <v>23794</v>
      </c>
      <c r="G18" s="4">
        <f t="shared" si="10"/>
        <v>48873</v>
      </c>
      <c r="H18" s="4">
        <v>17985</v>
      </c>
      <c r="I18" s="4">
        <v>43659</v>
      </c>
      <c r="J18" s="4">
        <v>24581</v>
      </c>
      <c r="K18" s="4">
        <v>15085</v>
      </c>
      <c r="L18" s="8">
        <f t="shared" si="2"/>
        <v>631305</v>
      </c>
      <c r="M18" s="4">
        <f t="shared" si="3"/>
        <v>10290</v>
      </c>
      <c r="N18" s="4">
        <f t="shared" si="4"/>
        <v>9406</v>
      </c>
      <c r="O18" s="4">
        <f t="shared" si="5"/>
        <v>651001</v>
      </c>
      <c r="P18" s="5">
        <f t="shared" si="6"/>
        <v>675582</v>
      </c>
      <c r="Q18" s="10">
        <v>11</v>
      </c>
      <c r="S18" s="39">
        <f t="shared" si="11"/>
        <v>520788</v>
      </c>
      <c r="T18" s="8">
        <f t="shared" si="7"/>
        <v>31247</v>
      </c>
      <c r="U18" s="8">
        <f t="shared" si="12"/>
        <v>20832</v>
      </c>
      <c r="V18" s="72">
        <f t="shared" si="0"/>
        <v>52079</v>
      </c>
      <c r="W18" s="72">
        <f t="shared" si="15"/>
        <v>1625</v>
      </c>
      <c r="X18" s="72">
        <f t="shared" si="8"/>
        <v>53704</v>
      </c>
      <c r="Y18" s="76"/>
      <c r="Z18" s="10">
        <v>11</v>
      </c>
      <c r="AA18" s="39">
        <f t="shared" si="13"/>
        <v>520788</v>
      </c>
      <c r="AB18" s="8">
        <f t="shared" si="9"/>
        <v>31247</v>
      </c>
      <c r="AC18" s="8">
        <f t="shared" si="14"/>
        <v>20832</v>
      </c>
      <c r="AD18" s="8">
        <f t="shared" si="1"/>
        <v>52079</v>
      </c>
    </row>
    <row r="19" spans="1:30" ht="16.5" customHeight="1">
      <c r="A19" s="10">
        <v>12</v>
      </c>
      <c r="B19" s="4">
        <v>210537</v>
      </c>
      <c r="C19" s="4">
        <v>187922</v>
      </c>
      <c r="D19" s="4">
        <v>0</v>
      </c>
      <c r="E19" s="4">
        <v>0</v>
      </c>
      <c r="F19" s="4">
        <v>39310</v>
      </c>
      <c r="G19" s="4">
        <f t="shared" si="10"/>
        <v>45265</v>
      </c>
      <c r="H19" s="4">
        <v>14368</v>
      </c>
      <c r="I19" s="4">
        <v>36924</v>
      </c>
      <c r="J19" s="4">
        <v>21385</v>
      </c>
      <c r="K19" s="4">
        <v>56133</v>
      </c>
      <c r="L19" s="8">
        <f t="shared" si="2"/>
        <v>590459</v>
      </c>
      <c r="M19" s="4">
        <f t="shared" si="3"/>
        <v>9624</v>
      </c>
      <c r="N19" s="4">
        <f t="shared" si="4"/>
        <v>8798</v>
      </c>
      <c r="O19" s="4">
        <f t="shared" si="5"/>
        <v>608881</v>
      </c>
      <c r="P19" s="5">
        <f t="shared" si="6"/>
        <v>630266</v>
      </c>
      <c r="Q19" s="10">
        <v>12</v>
      </c>
      <c r="S19" s="39">
        <f t="shared" si="11"/>
        <v>493902</v>
      </c>
      <c r="T19" s="8">
        <f t="shared" si="7"/>
        <v>29634</v>
      </c>
      <c r="U19" s="8">
        <f t="shared" si="12"/>
        <v>19756</v>
      </c>
      <c r="V19" s="72">
        <f t="shared" si="0"/>
        <v>49390</v>
      </c>
      <c r="W19" s="72">
        <f t="shared" si="15"/>
        <v>1541</v>
      </c>
      <c r="X19" s="72">
        <f t="shared" si="8"/>
        <v>50931</v>
      </c>
      <c r="Y19" s="76"/>
      <c r="Z19" s="10">
        <v>12</v>
      </c>
      <c r="AA19" s="39">
        <f t="shared" si="13"/>
        <v>493902</v>
      </c>
      <c r="AB19" s="8">
        <f t="shared" si="9"/>
        <v>29634</v>
      </c>
      <c r="AC19" s="8">
        <f t="shared" si="14"/>
        <v>19756</v>
      </c>
      <c r="AD19" s="8">
        <f t="shared" si="1"/>
        <v>49390</v>
      </c>
    </row>
    <row r="20" spans="1:30" ht="16.5" customHeight="1">
      <c r="A20" s="10">
        <v>13</v>
      </c>
      <c r="B20" s="4">
        <v>194944</v>
      </c>
      <c r="C20" s="4">
        <v>139841</v>
      </c>
      <c r="D20" s="4">
        <v>0</v>
      </c>
      <c r="E20" s="4">
        <v>0</v>
      </c>
      <c r="F20" s="4">
        <v>39310</v>
      </c>
      <c r="G20" s="4">
        <f t="shared" si="10"/>
        <v>41913</v>
      </c>
      <c r="H20" s="4">
        <v>10367</v>
      </c>
      <c r="I20" s="4">
        <v>27260</v>
      </c>
      <c r="J20" s="4">
        <v>14431</v>
      </c>
      <c r="K20" s="4">
        <v>54472</v>
      </c>
      <c r="L20" s="8">
        <f t="shared" si="2"/>
        <v>508107</v>
      </c>
      <c r="M20" s="4">
        <f t="shared" si="3"/>
        <v>8282</v>
      </c>
      <c r="N20" s="4">
        <f t="shared" si="4"/>
        <v>7571</v>
      </c>
      <c r="O20" s="4">
        <f t="shared" si="5"/>
        <v>523960</v>
      </c>
      <c r="P20" s="5">
        <f t="shared" si="6"/>
        <v>538391</v>
      </c>
      <c r="Q20" s="10">
        <v>13</v>
      </c>
      <c r="S20" s="39">
        <f t="shared" si="11"/>
        <v>428567</v>
      </c>
      <c r="T20" s="8">
        <f t="shared" si="7"/>
        <v>25714</v>
      </c>
      <c r="U20" s="8">
        <f t="shared" si="12"/>
        <v>17143</v>
      </c>
      <c r="V20" s="72">
        <f t="shared" si="0"/>
        <v>42857</v>
      </c>
      <c r="W20" s="72">
        <f t="shared" si="15"/>
        <v>1337</v>
      </c>
      <c r="X20" s="72">
        <f t="shared" si="8"/>
        <v>44194</v>
      </c>
      <c r="Y20" s="76"/>
      <c r="Z20" s="10">
        <v>13</v>
      </c>
      <c r="AA20" s="39">
        <f t="shared" si="13"/>
        <v>428567</v>
      </c>
      <c r="AB20" s="8">
        <f t="shared" si="9"/>
        <v>25714</v>
      </c>
      <c r="AC20" s="8">
        <f t="shared" si="14"/>
        <v>17143</v>
      </c>
      <c r="AD20" s="8">
        <f t="shared" si="1"/>
        <v>42857</v>
      </c>
    </row>
    <row r="21" spans="1:30" ht="16.5" customHeight="1">
      <c r="A21" s="10" t="s">
        <v>1</v>
      </c>
      <c r="B21" s="4">
        <v>180529</v>
      </c>
      <c r="C21" s="4">
        <v>105633</v>
      </c>
      <c r="D21" s="4">
        <v>0</v>
      </c>
      <c r="E21" s="4">
        <v>0</v>
      </c>
      <c r="F21" s="4">
        <v>39310</v>
      </c>
      <c r="G21" s="4">
        <f t="shared" si="10"/>
        <v>38814</v>
      </c>
      <c r="H21" s="4">
        <v>7665</v>
      </c>
      <c r="I21" s="4">
        <v>20553</v>
      </c>
      <c r="J21" s="4">
        <v>10729</v>
      </c>
      <c r="K21" s="4">
        <v>54037</v>
      </c>
      <c r="L21" s="8">
        <f t="shared" si="2"/>
        <v>446541</v>
      </c>
      <c r="M21" s="4">
        <f t="shared" si="3"/>
        <v>7279</v>
      </c>
      <c r="N21" s="4">
        <f t="shared" si="4"/>
        <v>6653</v>
      </c>
      <c r="O21" s="4">
        <f t="shared" si="5"/>
        <v>460473</v>
      </c>
      <c r="P21" s="5">
        <f t="shared" si="6"/>
        <v>471202</v>
      </c>
      <c r="Q21" s="10" t="s">
        <v>1</v>
      </c>
      <c r="S21" s="39">
        <f t="shared" si="11"/>
        <v>379509</v>
      </c>
      <c r="T21" s="8">
        <f t="shared" si="7"/>
        <v>22771</v>
      </c>
      <c r="U21" s="8">
        <f t="shared" si="12"/>
        <v>15180</v>
      </c>
      <c r="V21" s="72">
        <f t="shared" si="0"/>
        <v>37951</v>
      </c>
      <c r="W21" s="72">
        <f t="shared" si="15"/>
        <v>1184</v>
      </c>
      <c r="X21" s="72">
        <f t="shared" si="8"/>
        <v>39135</v>
      </c>
      <c r="Y21" s="76"/>
      <c r="Z21" s="10">
        <v>14</v>
      </c>
      <c r="AA21" s="39">
        <f t="shared" si="13"/>
        <v>379509</v>
      </c>
      <c r="AB21" s="8">
        <f t="shared" si="9"/>
        <v>22771</v>
      </c>
      <c r="AC21" s="8">
        <f t="shared" si="14"/>
        <v>15180</v>
      </c>
      <c r="AD21" s="8">
        <f t="shared" si="1"/>
        <v>37951</v>
      </c>
    </row>
    <row r="22" spans="1:30" ht="16.5" customHeight="1">
      <c r="A22" s="10" t="s">
        <v>3</v>
      </c>
      <c r="B22" s="4">
        <v>167270</v>
      </c>
      <c r="C22" s="4">
        <v>84847</v>
      </c>
      <c r="D22" s="4">
        <v>0</v>
      </c>
      <c r="E22" s="4">
        <v>0</v>
      </c>
      <c r="F22" s="4">
        <v>39310</v>
      </c>
      <c r="G22" s="4">
        <f t="shared" si="10"/>
        <v>35963</v>
      </c>
      <c r="H22" s="4">
        <v>5997</v>
      </c>
      <c r="I22" s="4">
        <v>15940</v>
      </c>
      <c r="J22" s="4">
        <v>8380</v>
      </c>
      <c r="K22" s="4">
        <v>46534</v>
      </c>
      <c r="L22" s="8">
        <f t="shared" si="2"/>
        <v>395861</v>
      </c>
      <c r="M22" s="4">
        <f t="shared" si="3"/>
        <v>6453</v>
      </c>
      <c r="N22" s="4">
        <f t="shared" si="4"/>
        <v>5898</v>
      </c>
      <c r="O22" s="4">
        <f t="shared" si="5"/>
        <v>408212</v>
      </c>
      <c r="P22" s="5">
        <f t="shared" si="6"/>
        <v>416592</v>
      </c>
      <c r="Q22" s="10" t="s">
        <v>3</v>
      </c>
      <c r="S22" s="39">
        <f t="shared" si="11"/>
        <v>337961</v>
      </c>
      <c r="T22" s="8">
        <f t="shared" si="7"/>
        <v>20278</v>
      </c>
      <c r="U22" s="8">
        <f t="shared" si="12"/>
        <v>13518</v>
      </c>
      <c r="V22" s="72">
        <f t="shared" si="0"/>
        <v>33796</v>
      </c>
      <c r="W22" s="72">
        <f t="shared" si="15"/>
        <v>1054</v>
      </c>
      <c r="X22" s="72">
        <f t="shared" si="8"/>
        <v>34850</v>
      </c>
      <c r="Y22" s="76"/>
      <c r="Z22" s="10">
        <v>15</v>
      </c>
      <c r="AA22" s="39">
        <f t="shared" si="13"/>
        <v>337961</v>
      </c>
      <c r="AB22" s="8">
        <f t="shared" si="9"/>
        <v>20278</v>
      </c>
      <c r="AC22" s="8">
        <f t="shared" si="14"/>
        <v>13518</v>
      </c>
      <c r="AD22" s="8">
        <f t="shared" si="1"/>
        <v>33796</v>
      </c>
    </row>
    <row r="23" spans="1:30" ht="16.5" customHeight="1">
      <c r="A23" s="10" t="s">
        <v>5</v>
      </c>
      <c r="B23" s="4">
        <v>154198</v>
      </c>
      <c r="C23" s="4">
        <v>83328</v>
      </c>
      <c r="D23" s="4">
        <v>0</v>
      </c>
      <c r="E23" s="4">
        <v>0</v>
      </c>
      <c r="F23" s="4">
        <v>39310</v>
      </c>
      <c r="G23" s="4">
        <f t="shared" si="10"/>
        <v>33153</v>
      </c>
      <c r="H23" s="4">
        <v>5825</v>
      </c>
      <c r="I23" s="4">
        <v>15525</v>
      </c>
      <c r="J23" s="4">
        <v>8147</v>
      </c>
      <c r="K23" s="4">
        <v>49029</v>
      </c>
      <c r="L23" s="8">
        <f t="shared" si="2"/>
        <v>380368</v>
      </c>
      <c r="M23" s="4">
        <f t="shared" si="3"/>
        <v>6200</v>
      </c>
      <c r="N23" s="4">
        <f t="shared" si="4"/>
        <v>5667</v>
      </c>
      <c r="O23" s="4">
        <f t="shared" si="5"/>
        <v>392235</v>
      </c>
      <c r="P23" s="5">
        <f t="shared" si="6"/>
        <v>400382</v>
      </c>
      <c r="Q23" s="10" t="s">
        <v>5</v>
      </c>
      <c r="S23" s="39">
        <f t="shared" si="11"/>
        <v>325865</v>
      </c>
      <c r="T23" s="8">
        <f t="shared" si="7"/>
        <v>19552</v>
      </c>
      <c r="U23" s="8">
        <f t="shared" si="12"/>
        <v>13035</v>
      </c>
      <c r="V23" s="72">
        <f t="shared" si="0"/>
        <v>32587</v>
      </c>
      <c r="W23" s="72">
        <f t="shared" si="15"/>
        <v>1017</v>
      </c>
      <c r="X23" s="72">
        <f t="shared" si="8"/>
        <v>33604</v>
      </c>
      <c r="Y23" s="76"/>
      <c r="Z23" s="10">
        <v>16</v>
      </c>
      <c r="AA23" s="39">
        <f t="shared" si="13"/>
        <v>325865</v>
      </c>
      <c r="AB23" s="8">
        <f t="shared" si="9"/>
        <v>19552</v>
      </c>
      <c r="AC23" s="8">
        <f t="shared" si="14"/>
        <v>13035</v>
      </c>
      <c r="AD23" s="8">
        <f t="shared" si="1"/>
        <v>32587</v>
      </c>
    </row>
    <row r="24" spans="1:30" ht="16.5" customHeight="1">
      <c r="A24" s="10" t="s">
        <v>7</v>
      </c>
      <c r="B24" s="4">
        <v>143033</v>
      </c>
      <c r="C24" s="4">
        <v>64428</v>
      </c>
      <c r="D24" s="4">
        <v>0</v>
      </c>
      <c r="E24" s="4">
        <v>0</v>
      </c>
      <c r="F24" s="4">
        <v>39310</v>
      </c>
      <c r="G24" s="4">
        <f t="shared" si="10"/>
        <v>30752</v>
      </c>
      <c r="H24" s="4">
        <v>4178</v>
      </c>
      <c r="I24" s="4">
        <v>11188</v>
      </c>
      <c r="J24" s="4">
        <v>5849</v>
      </c>
      <c r="K24" s="4">
        <v>45610</v>
      </c>
      <c r="L24" s="8">
        <f t="shared" si="2"/>
        <v>338499</v>
      </c>
      <c r="M24" s="4">
        <f t="shared" si="3"/>
        <v>5518</v>
      </c>
      <c r="N24" s="4">
        <f t="shared" si="4"/>
        <v>5044</v>
      </c>
      <c r="O24" s="4">
        <f t="shared" si="5"/>
        <v>349061</v>
      </c>
      <c r="P24" s="5">
        <f t="shared" si="6"/>
        <v>354910</v>
      </c>
      <c r="Q24" s="10" t="s">
        <v>7</v>
      </c>
      <c r="S24" s="39">
        <f t="shared" si="11"/>
        <v>292381</v>
      </c>
      <c r="T24" s="8">
        <f t="shared" si="7"/>
        <v>17543</v>
      </c>
      <c r="U24" s="8">
        <f t="shared" si="12"/>
        <v>11695</v>
      </c>
      <c r="V24" s="72">
        <f t="shared" si="0"/>
        <v>29238</v>
      </c>
      <c r="W24" s="72">
        <f t="shared" si="15"/>
        <v>912</v>
      </c>
      <c r="X24" s="72">
        <f t="shared" si="8"/>
        <v>30150</v>
      </c>
      <c r="Y24" s="76"/>
      <c r="Z24" s="10">
        <v>17</v>
      </c>
      <c r="AA24" s="39">
        <f t="shared" si="13"/>
        <v>292381</v>
      </c>
      <c r="AB24" s="8">
        <f t="shared" si="9"/>
        <v>17543</v>
      </c>
      <c r="AC24" s="8">
        <f t="shared" si="14"/>
        <v>11695</v>
      </c>
      <c r="AD24" s="8">
        <f t="shared" si="1"/>
        <v>29238</v>
      </c>
    </row>
    <row r="25" spans="1:30" ht="16.5" customHeight="1">
      <c r="A25" s="10" t="s">
        <v>9</v>
      </c>
      <c r="B25" s="4">
        <v>132423</v>
      </c>
      <c r="C25" s="4">
        <v>62393</v>
      </c>
      <c r="D25" s="4">
        <v>0</v>
      </c>
      <c r="E25" s="4">
        <v>0</v>
      </c>
      <c r="F25" s="4">
        <v>39310</v>
      </c>
      <c r="G25" s="4">
        <f t="shared" si="10"/>
        <v>28471</v>
      </c>
      <c r="H25" s="4">
        <v>3776</v>
      </c>
      <c r="I25" s="4">
        <v>10230</v>
      </c>
      <c r="J25" s="4">
        <v>5276</v>
      </c>
      <c r="K25" s="4">
        <v>45610</v>
      </c>
      <c r="L25" s="8">
        <f t="shared" si="2"/>
        <v>322213</v>
      </c>
      <c r="M25" s="4">
        <f t="shared" si="3"/>
        <v>5252</v>
      </c>
      <c r="N25" s="4">
        <f t="shared" si="4"/>
        <v>4801</v>
      </c>
      <c r="O25" s="4">
        <f t="shared" si="5"/>
        <v>332266</v>
      </c>
      <c r="P25" s="5">
        <f t="shared" si="6"/>
        <v>337542</v>
      </c>
      <c r="Q25" s="10" t="s">
        <v>9</v>
      </c>
      <c r="S25" s="39">
        <f t="shared" si="11"/>
        <v>279736</v>
      </c>
      <c r="T25" s="8">
        <f t="shared" si="7"/>
        <v>16784</v>
      </c>
      <c r="U25" s="8">
        <f t="shared" si="12"/>
        <v>11189</v>
      </c>
      <c r="V25" s="72">
        <f t="shared" si="0"/>
        <v>27973</v>
      </c>
      <c r="W25" s="72">
        <f t="shared" si="15"/>
        <v>873</v>
      </c>
      <c r="X25" s="72">
        <f t="shared" si="8"/>
        <v>28846</v>
      </c>
      <c r="Y25" s="76"/>
      <c r="Z25" s="10">
        <v>18</v>
      </c>
      <c r="AA25" s="39">
        <f t="shared" si="13"/>
        <v>279736</v>
      </c>
      <c r="AB25" s="8">
        <f t="shared" si="9"/>
        <v>16784</v>
      </c>
      <c r="AC25" s="8">
        <f t="shared" si="14"/>
        <v>11189</v>
      </c>
      <c r="AD25" s="8">
        <f t="shared" si="1"/>
        <v>27973</v>
      </c>
    </row>
    <row r="26" spans="1:30" ht="16.5" customHeight="1">
      <c r="A26" s="10" t="s">
        <v>2</v>
      </c>
      <c r="B26" s="4">
        <v>180529</v>
      </c>
      <c r="C26" s="4">
        <v>105633</v>
      </c>
      <c r="D26" s="4">
        <v>0</v>
      </c>
      <c r="E26" s="4">
        <v>0</v>
      </c>
      <c r="F26" s="4">
        <v>39310</v>
      </c>
      <c r="G26" s="4">
        <f aca="true" t="shared" si="16" ref="G26:G31">ROUND(B26*20%,0)</f>
        <v>36106</v>
      </c>
      <c r="H26" s="4">
        <v>7665</v>
      </c>
      <c r="I26" s="4">
        <v>20553</v>
      </c>
      <c r="J26" s="4">
        <v>10729</v>
      </c>
      <c r="K26" s="4">
        <v>54037</v>
      </c>
      <c r="L26" s="8">
        <f t="shared" si="2"/>
        <v>443833</v>
      </c>
      <c r="M26" s="4">
        <f t="shared" si="3"/>
        <v>7234</v>
      </c>
      <c r="N26" s="4">
        <f t="shared" si="4"/>
        <v>6613</v>
      </c>
      <c r="O26" s="4">
        <f t="shared" si="5"/>
        <v>457680</v>
      </c>
      <c r="P26" s="5">
        <f t="shared" si="6"/>
        <v>468409</v>
      </c>
      <c r="Q26" s="10" t="s">
        <v>2</v>
      </c>
      <c r="S26" s="39">
        <f t="shared" si="11"/>
        <v>379509</v>
      </c>
      <c r="T26" s="8">
        <f t="shared" si="7"/>
        <v>22771</v>
      </c>
      <c r="U26" s="8">
        <f t="shared" si="12"/>
        <v>15180</v>
      </c>
      <c r="V26" s="72">
        <f t="shared" si="0"/>
        <v>37951</v>
      </c>
      <c r="W26" s="72">
        <f t="shared" si="15"/>
        <v>1184</v>
      </c>
      <c r="X26" s="72">
        <f t="shared" si="8"/>
        <v>39135</v>
      </c>
      <c r="Y26" s="76"/>
      <c r="Z26" s="10">
        <v>19</v>
      </c>
      <c r="AA26" s="39">
        <f>$B31+$C31+$F31+$K31</f>
        <v>278464</v>
      </c>
      <c r="AB26" s="8">
        <f t="shared" si="9"/>
        <v>16708</v>
      </c>
      <c r="AC26" s="8">
        <f t="shared" si="14"/>
        <v>11139</v>
      </c>
      <c r="AD26" s="8">
        <f t="shared" si="1"/>
        <v>27847</v>
      </c>
    </row>
    <row r="27" spans="1:30" ht="16.5" customHeight="1">
      <c r="A27" s="10" t="s">
        <v>4</v>
      </c>
      <c r="B27" s="4">
        <v>167270</v>
      </c>
      <c r="C27" s="4">
        <v>84847</v>
      </c>
      <c r="D27" s="4">
        <v>0</v>
      </c>
      <c r="E27" s="4">
        <v>0</v>
      </c>
      <c r="F27" s="4">
        <v>39310</v>
      </c>
      <c r="G27" s="4">
        <f t="shared" si="16"/>
        <v>33454</v>
      </c>
      <c r="H27" s="4">
        <v>5997</v>
      </c>
      <c r="I27" s="4">
        <v>15940</v>
      </c>
      <c r="J27" s="4">
        <v>8380</v>
      </c>
      <c r="K27" s="4">
        <v>46534</v>
      </c>
      <c r="L27" s="8">
        <f t="shared" si="2"/>
        <v>393352</v>
      </c>
      <c r="M27" s="4">
        <f t="shared" si="3"/>
        <v>6412</v>
      </c>
      <c r="N27" s="4">
        <f t="shared" si="4"/>
        <v>5861</v>
      </c>
      <c r="O27" s="4">
        <f t="shared" si="5"/>
        <v>405625</v>
      </c>
      <c r="P27" s="5">
        <f t="shared" si="6"/>
        <v>414005</v>
      </c>
      <c r="Q27" s="10" t="s">
        <v>4</v>
      </c>
      <c r="S27" s="39">
        <f t="shared" si="11"/>
        <v>337961</v>
      </c>
      <c r="T27" s="8">
        <f t="shared" si="7"/>
        <v>20278</v>
      </c>
      <c r="U27" s="8">
        <f t="shared" si="12"/>
        <v>13518</v>
      </c>
      <c r="V27" s="72">
        <f t="shared" si="0"/>
        <v>33796</v>
      </c>
      <c r="W27" s="72">
        <f t="shared" si="15"/>
        <v>1054</v>
      </c>
      <c r="X27" s="72">
        <f t="shared" si="8"/>
        <v>34850</v>
      </c>
      <c r="Y27" s="71"/>
      <c r="Z27" s="66"/>
      <c r="AA27" s="6"/>
      <c r="AB27" s="6"/>
      <c r="AC27" s="6"/>
      <c r="AD27" s="6"/>
    </row>
    <row r="28" spans="1:30" ht="16.5" customHeight="1">
      <c r="A28" s="10" t="s">
        <v>6</v>
      </c>
      <c r="B28" s="4">
        <v>154198</v>
      </c>
      <c r="C28" s="4">
        <v>83328</v>
      </c>
      <c r="D28" s="4">
        <v>0</v>
      </c>
      <c r="E28" s="4">
        <v>0</v>
      </c>
      <c r="F28" s="4">
        <v>39310</v>
      </c>
      <c r="G28" s="4">
        <f t="shared" si="16"/>
        <v>30840</v>
      </c>
      <c r="H28" s="4">
        <v>5825</v>
      </c>
      <c r="I28" s="4">
        <v>15525</v>
      </c>
      <c r="J28" s="4">
        <v>8147</v>
      </c>
      <c r="K28" s="4">
        <v>49029</v>
      </c>
      <c r="L28" s="8">
        <f t="shared" si="2"/>
        <v>378055</v>
      </c>
      <c r="M28" s="4">
        <f t="shared" si="3"/>
        <v>6162</v>
      </c>
      <c r="N28" s="4">
        <f t="shared" si="4"/>
        <v>5633</v>
      </c>
      <c r="O28" s="4">
        <f t="shared" si="5"/>
        <v>389850</v>
      </c>
      <c r="P28" s="5">
        <f t="shared" si="6"/>
        <v>397997</v>
      </c>
      <c r="Q28" s="10" t="s">
        <v>6</v>
      </c>
      <c r="S28" s="39">
        <f t="shared" si="11"/>
        <v>325865</v>
      </c>
      <c r="T28" s="8">
        <f t="shared" si="7"/>
        <v>19552</v>
      </c>
      <c r="U28" s="8">
        <f t="shared" si="12"/>
        <v>13035</v>
      </c>
      <c r="V28" s="72">
        <f t="shared" si="0"/>
        <v>32587</v>
      </c>
      <c r="W28" s="72">
        <f t="shared" si="15"/>
        <v>1017</v>
      </c>
      <c r="X28" s="72">
        <f t="shared" si="8"/>
        <v>33604</v>
      </c>
      <c r="Y28" s="71"/>
      <c r="Z28" s="6"/>
      <c r="AA28" s="6"/>
      <c r="AB28" s="7"/>
      <c r="AC28" s="7"/>
      <c r="AD28" s="7"/>
    </row>
    <row r="29" spans="1:26" ht="16.5" customHeight="1">
      <c r="A29" s="10" t="s">
        <v>8</v>
      </c>
      <c r="B29" s="4">
        <v>143033</v>
      </c>
      <c r="C29" s="4">
        <v>64428</v>
      </c>
      <c r="D29" s="4">
        <v>0</v>
      </c>
      <c r="E29" s="4">
        <v>0</v>
      </c>
      <c r="F29" s="4">
        <v>39310</v>
      </c>
      <c r="G29" s="4">
        <f t="shared" si="16"/>
        <v>28607</v>
      </c>
      <c r="H29" s="4">
        <v>4178</v>
      </c>
      <c r="I29" s="4">
        <v>11188</v>
      </c>
      <c r="J29" s="4">
        <v>5849</v>
      </c>
      <c r="K29" s="4">
        <v>45610</v>
      </c>
      <c r="L29" s="8">
        <f t="shared" si="2"/>
        <v>336354</v>
      </c>
      <c r="M29" s="4">
        <f t="shared" si="3"/>
        <v>5483</v>
      </c>
      <c r="N29" s="4">
        <f t="shared" si="4"/>
        <v>5012</v>
      </c>
      <c r="O29" s="4">
        <f t="shared" si="5"/>
        <v>346849</v>
      </c>
      <c r="P29" s="5">
        <f t="shared" si="6"/>
        <v>352698</v>
      </c>
      <c r="Q29" s="10" t="s">
        <v>8</v>
      </c>
      <c r="S29" s="39">
        <f t="shared" si="11"/>
        <v>292381</v>
      </c>
      <c r="T29" s="8">
        <f t="shared" si="7"/>
        <v>17543</v>
      </c>
      <c r="U29" s="8">
        <f t="shared" si="12"/>
        <v>11695</v>
      </c>
      <c r="V29" s="72">
        <f t="shared" si="0"/>
        <v>29238</v>
      </c>
      <c r="W29" s="72">
        <f t="shared" si="15"/>
        <v>912</v>
      </c>
      <c r="X29" s="72">
        <f t="shared" si="8"/>
        <v>30150</v>
      </c>
      <c r="Y29" s="71"/>
      <c r="Z29" s="6"/>
    </row>
    <row r="30" spans="1:26" ht="16.5" customHeight="1">
      <c r="A30" s="10" t="s">
        <v>10</v>
      </c>
      <c r="B30" s="4">
        <v>132423</v>
      </c>
      <c r="C30" s="4">
        <v>62393</v>
      </c>
      <c r="D30" s="4">
        <v>0</v>
      </c>
      <c r="E30" s="4">
        <v>0</v>
      </c>
      <c r="F30" s="4">
        <v>39310</v>
      </c>
      <c r="G30" s="4">
        <f t="shared" si="16"/>
        <v>26485</v>
      </c>
      <c r="H30" s="4">
        <v>3776</v>
      </c>
      <c r="I30" s="4">
        <v>10230</v>
      </c>
      <c r="J30" s="4">
        <v>5276</v>
      </c>
      <c r="K30" s="4">
        <v>45610</v>
      </c>
      <c r="L30" s="8">
        <f t="shared" si="2"/>
        <v>320227</v>
      </c>
      <c r="M30" s="4">
        <f t="shared" si="3"/>
        <v>5220</v>
      </c>
      <c r="N30" s="4">
        <f t="shared" si="4"/>
        <v>4771</v>
      </c>
      <c r="O30" s="4">
        <f t="shared" si="5"/>
        <v>330218</v>
      </c>
      <c r="P30" s="5">
        <f t="shared" si="6"/>
        <v>335494</v>
      </c>
      <c r="Q30" s="10" t="s">
        <v>10</v>
      </c>
      <c r="S30" s="39">
        <f t="shared" si="11"/>
        <v>279736</v>
      </c>
      <c r="T30" s="8">
        <f t="shared" si="7"/>
        <v>16784</v>
      </c>
      <c r="U30" s="8">
        <f t="shared" si="12"/>
        <v>11189</v>
      </c>
      <c r="V30" s="72">
        <f t="shared" si="0"/>
        <v>27973</v>
      </c>
      <c r="W30" s="72">
        <f t="shared" si="15"/>
        <v>873</v>
      </c>
      <c r="X30" s="72">
        <f t="shared" si="8"/>
        <v>28846</v>
      </c>
      <c r="Y30" s="71"/>
      <c r="Z30" s="6"/>
    </row>
    <row r="31" spans="1:26" ht="16.5" customHeight="1">
      <c r="A31" s="10">
        <v>19</v>
      </c>
      <c r="B31" s="4">
        <v>123372</v>
      </c>
      <c r="C31" s="4">
        <v>68241</v>
      </c>
      <c r="D31" s="4">
        <v>0</v>
      </c>
      <c r="E31" s="4">
        <v>0</v>
      </c>
      <c r="F31" s="4">
        <v>39310</v>
      </c>
      <c r="G31" s="4">
        <f t="shared" si="16"/>
        <v>24674</v>
      </c>
      <c r="H31" s="4">
        <v>3837</v>
      </c>
      <c r="I31" s="4">
        <v>10371</v>
      </c>
      <c r="J31" s="4">
        <v>5387</v>
      </c>
      <c r="K31" s="4">
        <v>47541</v>
      </c>
      <c r="L31" s="8">
        <f t="shared" si="2"/>
        <v>317346</v>
      </c>
      <c r="M31" s="4">
        <f t="shared" si="3"/>
        <v>5173</v>
      </c>
      <c r="N31" s="4">
        <f t="shared" si="4"/>
        <v>4728</v>
      </c>
      <c r="O31" s="4">
        <f t="shared" si="5"/>
        <v>327247</v>
      </c>
      <c r="P31" s="5">
        <f t="shared" si="6"/>
        <v>332634</v>
      </c>
      <c r="Q31" s="10">
        <v>19</v>
      </c>
      <c r="S31" s="39">
        <f t="shared" si="11"/>
        <v>278464</v>
      </c>
      <c r="T31" s="8">
        <f t="shared" si="7"/>
        <v>16708</v>
      </c>
      <c r="U31" s="8">
        <f t="shared" si="12"/>
        <v>11139</v>
      </c>
      <c r="V31" s="72">
        <f t="shared" si="0"/>
        <v>27847</v>
      </c>
      <c r="W31" s="72">
        <f t="shared" si="15"/>
        <v>869</v>
      </c>
      <c r="X31" s="72">
        <f t="shared" si="8"/>
        <v>28716</v>
      </c>
      <c r="Y31" s="71"/>
      <c r="Z31" s="6"/>
    </row>
    <row r="32" spans="23:25" ht="12.75">
      <c r="W32" s="7"/>
      <c r="X32" s="7"/>
      <c r="Y32" s="68"/>
    </row>
    <row r="33" spans="23:25" ht="12.75">
      <c r="W33" s="7"/>
      <c r="X33" s="7"/>
      <c r="Y33" s="68"/>
    </row>
    <row r="34" spans="3:14" ht="12.75">
      <c r="C34" s="11"/>
      <c r="E34" s="11"/>
      <c r="F34" s="11"/>
      <c r="G34" s="11"/>
      <c r="H34" s="11"/>
      <c r="I34" s="11"/>
      <c r="K34" s="11"/>
      <c r="L34" s="11"/>
      <c r="M34" s="11"/>
      <c r="N34" s="11"/>
    </row>
    <row r="35" s="79" customFormat="1" ht="15">
      <c r="Y35" s="80"/>
    </row>
    <row r="36" spans="13:14" ht="12.75">
      <c r="M36" s="11"/>
      <c r="N36" s="11"/>
    </row>
  </sheetData>
  <sheetProtection password="CC37" sheet="1" objects="1" scenarios="1"/>
  <mergeCells count="13">
    <mergeCell ref="AB5:AB6"/>
    <mergeCell ref="AC5:AC6"/>
    <mergeCell ref="AD5:AD6"/>
    <mergeCell ref="T5:T6"/>
    <mergeCell ref="Z5:Z7"/>
    <mergeCell ref="U5:U6"/>
    <mergeCell ref="X5:X6"/>
    <mergeCell ref="A2:F2"/>
    <mergeCell ref="A3:R3"/>
    <mergeCell ref="O5:P5"/>
    <mergeCell ref="A4:R4"/>
    <mergeCell ref="L5:L7"/>
    <mergeCell ref="Q5:Q7"/>
  </mergeCells>
  <printOptions horizontalCentered="1"/>
  <pageMargins left="0.21" right="0.17" top="0.3937007874015748" bottom="0.3937007874015748" header="0" footer="0"/>
  <pageSetup fitToHeight="1" fitToWidth="1" horizontalDpi="300" verticalDpi="300" orientation="landscape" paperSize="9" scale="68" r:id="rId1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3">
      <selection activeCell="K14" sqref="K14"/>
    </sheetView>
  </sheetViews>
  <sheetFormatPr defaultColWidth="11.421875" defaultRowHeight="12.75"/>
  <cols>
    <col min="2" max="2" width="12.7109375" style="0" bestFit="1" customWidth="1"/>
    <col min="3" max="3" width="13.421875" style="0" bestFit="1" customWidth="1"/>
    <col min="4" max="4" width="12.140625" style="0" bestFit="1" customWidth="1"/>
  </cols>
  <sheetData>
    <row r="1" spans="1:4" ht="39" customHeight="1">
      <c r="A1" s="95" t="s">
        <v>12</v>
      </c>
      <c r="B1" s="95"/>
      <c r="C1" s="95"/>
      <c r="D1" s="95"/>
    </row>
    <row r="2" spans="1:4" ht="15">
      <c r="A2" s="38"/>
      <c r="B2" s="38"/>
      <c r="C2" s="38"/>
      <c r="D2" s="38"/>
    </row>
    <row r="3" spans="1:8" ht="12.75">
      <c r="A3" s="94" t="s">
        <v>49</v>
      </c>
      <c r="B3" s="94"/>
      <c r="C3" s="94"/>
      <c r="D3" s="94"/>
      <c r="E3" s="94"/>
      <c r="F3" s="94"/>
      <c r="G3" s="94"/>
      <c r="H3" s="94"/>
    </row>
    <row r="4" spans="1:3" ht="15">
      <c r="A4" s="1"/>
      <c r="B4" s="2"/>
      <c r="C4" s="2"/>
    </row>
    <row r="5" spans="1:9" ht="12.75">
      <c r="A5" s="22" t="s">
        <v>0</v>
      </c>
      <c r="B5" s="23" t="s">
        <v>24</v>
      </c>
      <c r="C5" s="23" t="s">
        <v>25</v>
      </c>
      <c r="D5" s="24" t="s">
        <v>26</v>
      </c>
      <c r="E5" s="25" t="s">
        <v>27</v>
      </c>
      <c r="F5" s="26" t="s">
        <v>27</v>
      </c>
      <c r="G5" s="26" t="s">
        <v>28</v>
      </c>
      <c r="H5" s="24" t="s">
        <v>29</v>
      </c>
      <c r="I5" s="22" t="s">
        <v>0</v>
      </c>
    </row>
    <row r="6" spans="1:9" ht="15">
      <c r="A6" s="27"/>
      <c r="B6" s="28" t="s">
        <v>30</v>
      </c>
      <c r="C6" s="28" t="s">
        <v>31</v>
      </c>
      <c r="D6" s="29"/>
      <c r="E6" s="30" t="s">
        <v>32</v>
      </c>
      <c r="F6" s="31">
        <v>0.25</v>
      </c>
      <c r="G6" s="32">
        <v>0.5</v>
      </c>
      <c r="H6" s="29" t="s">
        <v>33</v>
      </c>
      <c r="I6" s="27"/>
    </row>
    <row r="7" spans="1:9" ht="15.75">
      <c r="A7" s="35">
        <v>2</v>
      </c>
      <c r="B7" s="4">
        <f>'2012'!B8</f>
        <v>460537</v>
      </c>
      <c r="C7" s="4">
        <f>'2012'!C8</f>
        <v>1733828</v>
      </c>
      <c r="D7" s="21">
        <f>SUM(B7:C7)</f>
        <v>2194365</v>
      </c>
      <c r="E7" s="33">
        <f>D7/190</f>
        <v>11549.28947368421</v>
      </c>
      <c r="F7" s="34">
        <f>$E7*1.25</f>
        <v>14436.611842105263</v>
      </c>
      <c r="G7" s="34">
        <f>E7*1.5</f>
        <v>17323.934210526313</v>
      </c>
      <c r="H7" s="21">
        <f aca="true" t="shared" si="0" ref="H7:H24">$F7*40</f>
        <v>577464.4736842106</v>
      </c>
      <c r="I7" s="37">
        <v>2</v>
      </c>
    </row>
    <row r="8" spans="1:9" ht="15.75">
      <c r="A8" s="37">
        <v>3</v>
      </c>
      <c r="B8" s="4">
        <f>'2012'!B10</f>
        <v>469637</v>
      </c>
      <c r="C8" s="4">
        <f>'2012'!C10</f>
        <v>1429717</v>
      </c>
      <c r="D8" s="21">
        <f aca="true" t="shared" si="1" ref="D8:D24">SUM(B8:C8)</f>
        <v>1899354</v>
      </c>
      <c r="E8" s="33">
        <f aca="true" t="shared" si="2" ref="E8:E24">D8/190</f>
        <v>9996.6</v>
      </c>
      <c r="F8" s="34">
        <f aca="true" t="shared" si="3" ref="F8:F24">$E8*1.25</f>
        <v>12495.75</v>
      </c>
      <c r="G8" s="34">
        <f aca="true" t="shared" si="4" ref="G8:G24">E8*1.5</f>
        <v>14994.900000000001</v>
      </c>
      <c r="H8" s="21">
        <f t="shared" si="0"/>
        <v>499830</v>
      </c>
      <c r="I8" s="37">
        <v>3</v>
      </c>
    </row>
    <row r="9" spans="1:9" ht="15.75">
      <c r="A9" s="37">
        <v>4</v>
      </c>
      <c r="B9" s="4">
        <f>'2012'!B11</f>
        <v>445209</v>
      </c>
      <c r="C9" s="4">
        <f>'2012'!C11</f>
        <v>1387137</v>
      </c>
      <c r="D9" s="21">
        <f t="shared" si="1"/>
        <v>1832346</v>
      </c>
      <c r="E9" s="33">
        <f t="shared" si="2"/>
        <v>9643.926315789473</v>
      </c>
      <c r="F9" s="34">
        <f t="shared" si="3"/>
        <v>12054.907894736842</v>
      </c>
      <c r="G9" s="34">
        <f t="shared" si="4"/>
        <v>14465.889473684208</v>
      </c>
      <c r="H9" s="21">
        <f t="shared" si="0"/>
        <v>482196.31578947365</v>
      </c>
      <c r="I9" s="37">
        <v>4</v>
      </c>
    </row>
    <row r="10" spans="1:9" ht="15.75">
      <c r="A10" s="35">
        <v>5</v>
      </c>
      <c r="B10" s="4">
        <f>'2012'!B12</f>
        <v>420791</v>
      </c>
      <c r="C10" s="4">
        <f>'2012'!C12</f>
        <v>1192212</v>
      </c>
      <c r="D10" s="21">
        <f t="shared" si="1"/>
        <v>1613003</v>
      </c>
      <c r="E10" s="33">
        <f t="shared" si="2"/>
        <v>8489.48947368421</v>
      </c>
      <c r="F10" s="34">
        <f t="shared" si="3"/>
        <v>10611.861842105263</v>
      </c>
      <c r="G10" s="34">
        <f t="shared" si="4"/>
        <v>12734.234210526316</v>
      </c>
      <c r="H10" s="21">
        <f t="shared" si="0"/>
        <v>424474.47368421056</v>
      </c>
      <c r="I10" s="37">
        <v>5</v>
      </c>
    </row>
    <row r="11" spans="1:9" ht="15.75">
      <c r="A11" s="37">
        <v>6</v>
      </c>
      <c r="B11" s="4">
        <f>'2012'!B13</f>
        <v>365210</v>
      </c>
      <c r="C11" s="4">
        <f>'2012'!C13</f>
        <v>1007511</v>
      </c>
      <c r="D11" s="21">
        <f t="shared" si="1"/>
        <v>1372721</v>
      </c>
      <c r="E11" s="33">
        <f t="shared" si="2"/>
        <v>7224.847368421053</v>
      </c>
      <c r="F11" s="34">
        <f t="shared" si="3"/>
        <v>9031.059210526317</v>
      </c>
      <c r="G11" s="34">
        <f t="shared" si="4"/>
        <v>10837.271052631579</v>
      </c>
      <c r="H11" s="21">
        <f t="shared" si="0"/>
        <v>361242.3684210527</v>
      </c>
      <c r="I11" s="37">
        <v>6</v>
      </c>
    </row>
    <row r="12" spans="1:9" ht="15.75">
      <c r="A12" s="37">
        <v>7</v>
      </c>
      <c r="B12" s="4">
        <f>'2012'!B14</f>
        <v>338456</v>
      </c>
      <c r="C12" s="4">
        <f>'2012'!C14</f>
        <v>755559</v>
      </c>
      <c r="D12" s="21">
        <f t="shared" si="1"/>
        <v>1094015</v>
      </c>
      <c r="E12" s="33">
        <f t="shared" si="2"/>
        <v>5757.973684210527</v>
      </c>
      <c r="F12" s="34">
        <f t="shared" si="3"/>
        <v>7197.467105263158</v>
      </c>
      <c r="G12" s="34">
        <f t="shared" si="4"/>
        <v>8636.96052631579</v>
      </c>
      <c r="H12" s="21">
        <f t="shared" si="0"/>
        <v>287898.68421052635</v>
      </c>
      <c r="I12" s="37">
        <v>7</v>
      </c>
    </row>
    <row r="13" spans="1:9" ht="15.75">
      <c r="A13" s="35">
        <v>8</v>
      </c>
      <c r="B13" s="4">
        <f>'2012'!B15</f>
        <v>290655</v>
      </c>
      <c r="C13" s="4">
        <f>'2012'!C15</f>
        <v>580112</v>
      </c>
      <c r="D13" s="21">
        <f t="shared" si="1"/>
        <v>870767</v>
      </c>
      <c r="E13" s="33">
        <f t="shared" si="2"/>
        <v>4582.984210526316</v>
      </c>
      <c r="F13" s="34">
        <f t="shared" si="3"/>
        <v>5728.730263157895</v>
      </c>
      <c r="G13" s="34">
        <f t="shared" si="4"/>
        <v>6874.476315789474</v>
      </c>
      <c r="H13" s="21">
        <f t="shared" si="0"/>
        <v>229149.2105263158</v>
      </c>
      <c r="I13" s="37">
        <v>8</v>
      </c>
    </row>
    <row r="14" spans="1:9" ht="15.75">
      <c r="A14" s="37">
        <v>9</v>
      </c>
      <c r="B14" s="4">
        <f>'2012'!B16</f>
        <v>262955</v>
      </c>
      <c r="C14" s="4">
        <f>'2012'!C16</f>
        <v>445746</v>
      </c>
      <c r="D14" s="21">
        <f t="shared" si="1"/>
        <v>708701</v>
      </c>
      <c r="E14" s="33">
        <f t="shared" si="2"/>
        <v>3730.0052631578947</v>
      </c>
      <c r="F14" s="34">
        <f t="shared" si="3"/>
        <v>4662.506578947368</v>
      </c>
      <c r="G14" s="34">
        <f t="shared" si="4"/>
        <v>5595.007894736842</v>
      </c>
      <c r="H14" s="21">
        <f t="shared" si="0"/>
        <v>186500.26315789472</v>
      </c>
      <c r="I14" s="37">
        <v>9</v>
      </c>
    </row>
    <row r="15" spans="1:9" ht="15.75">
      <c r="A15" s="37">
        <v>10</v>
      </c>
      <c r="B15" s="4">
        <f>'2012'!B17</f>
        <v>245555</v>
      </c>
      <c r="C15" s="4">
        <f>'2012'!C17</f>
        <v>336935</v>
      </c>
      <c r="D15" s="21">
        <f t="shared" si="1"/>
        <v>582490</v>
      </c>
      <c r="E15" s="33">
        <f t="shared" si="2"/>
        <v>3065.7368421052633</v>
      </c>
      <c r="F15" s="34">
        <f t="shared" si="3"/>
        <v>3832.171052631579</v>
      </c>
      <c r="G15" s="34">
        <f t="shared" si="4"/>
        <v>4598.605263157895</v>
      </c>
      <c r="H15" s="21">
        <f t="shared" si="0"/>
        <v>153286.84210526317</v>
      </c>
      <c r="I15" s="37">
        <v>10</v>
      </c>
    </row>
    <row r="16" spans="1:9" ht="15.75">
      <c r="A16" s="35">
        <v>11</v>
      </c>
      <c r="B16" s="4">
        <f>'2012'!B18</f>
        <v>227317</v>
      </c>
      <c r="C16" s="4">
        <f>'2012'!C18</f>
        <v>254592</v>
      </c>
      <c r="D16" s="21">
        <f t="shared" si="1"/>
        <v>481909</v>
      </c>
      <c r="E16" s="33">
        <f t="shared" si="2"/>
        <v>2536.363157894737</v>
      </c>
      <c r="F16" s="34">
        <f t="shared" si="3"/>
        <v>3170.4539473684213</v>
      </c>
      <c r="G16" s="34">
        <f t="shared" si="4"/>
        <v>3804.5447368421055</v>
      </c>
      <c r="H16" s="21">
        <f t="shared" si="0"/>
        <v>126818.15789473685</v>
      </c>
      <c r="I16" s="37">
        <v>11</v>
      </c>
    </row>
    <row r="17" spans="1:9" ht="15.75">
      <c r="A17" s="37">
        <v>12</v>
      </c>
      <c r="B17" s="4">
        <f>'2012'!B19</f>
        <v>210537</v>
      </c>
      <c r="C17" s="4">
        <f>'2012'!C19</f>
        <v>187922</v>
      </c>
      <c r="D17" s="21">
        <f t="shared" si="1"/>
        <v>398459</v>
      </c>
      <c r="E17" s="33">
        <f t="shared" si="2"/>
        <v>2097.1526315789474</v>
      </c>
      <c r="F17" s="34">
        <f t="shared" si="3"/>
        <v>2621.440789473684</v>
      </c>
      <c r="G17" s="34">
        <f t="shared" si="4"/>
        <v>3145.7289473684214</v>
      </c>
      <c r="H17" s="21">
        <f t="shared" si="0"/>
        <v>104857.63157894736</v>
      </c>
      <c r="I17" s="37">
        <v>12</v>
      </c>
    </row>
    <row r="18" spans="1:9" ht="15.75">
      <c r="A18" s="37">
        <v>13</v>
      </c>
      <c r="B18" s="4">
        <f>'2012'!B20</f>
        <v>194944</v>
      </c>
      <c r="C18" s="4">
        <f>'2012'!C20</f>
        <v>139841</v>
      </c>
      <c r="D18" s="21">
        <f t="shared" si="1"/>
        <v>334785</v>
      </c>
      <c r="E18" s="33">
        <f t="shared" si="2"/>
        <v>1762.0263157894738</v>
      </c>
      <c r="F18" s="34">
        <f t="shared" si="3"/>
        <v>2202.532894736842</v>
      </c>
      <c r="G18" s="34">
        <f t="shared" si="4"/>
        <v>2643.039473684211</v>
      </c>
      <c r="H18" s="21">
        <f t="shared" si="0"/>
        <v>88101.31578947368</v>
      </c>
      <c r="I18" s="37">
        <v>13</v>
      </c>
    </row>
    <row r="19" spans="1:9" ht="15.75">
      <c r="A19" s="35">
        <v>14</v>
      </c>
      <c r="B19" s="4">
        <f>'2012'!B21</f>
        <v>180529</v>
      </c>
      <c r="C19" s="4">
        <f>'2012'!C21</f>
        <v>105633</v>
      </c>
      <c r="D19" s="21">
        <f t="shared" si="1"/>
        <v>286162</v>
      </c>
      <c r="E19" s="33">
        <f t="shared" si="2"/>
        <v>1506.1157894736841</v>
      </c>
      <c r="F19" s="34">
        <f t="shared" si="3"/>
        <v>1882.6447368421052</v>
      </c>
      <c r="G19" s="34">
        <f>E19*1.5</f>
        <v>2259.173684210526</v>
      </c>
      <c r="H19" s="21">
        <f t="shared" si="0"/>
        <v>75305.78947368421</v>
      </c>
      <c r="I19" s="37">
        <v>14</v>
      </c>
    </row>
    <row r="20" spans="1:9" ht="15.75">
      <c r="A20" s="37">
        <v>15</v>
      </c>
      <c r="B20" s="4">
        <f>'2012'!B22</f>
        <v>167270</v>
      </c>
      <c r="C20" s="4">
        <f>'2012'!C22</f>
        <v>84847</v>
      </c>
      <c r="D20" s="21">
        <f t="shared" si="1"/>
        <v>252117</v>
      </c>
      <c r="E20" s="33">
        <f t="shared" si="2"/>
        <v>1326.9315789473685</v>
      </c>
      <c r="F20" s="34">
        <f t="shared" si="3"/>
        <v>1658.6644736842106</v>
      </c>
      <c r="G20" s="34">
        <f>E20*1.5</f>
        <v>1990.3973684210528</v>
      </c>
      <c r="H20" s="21">
        <f t="shared" si="0"/>
        <v>66346.57894736843</v>
      </c>
      <c r="I20" s="37">
        <v>15</v>
      </c>
    </row>
    <row r="21" spans="1:9" ht="15.75">
      <c r="A21" s="37">
        <v>16</v>
      </c>
      <c r="B21" s="4">
        <f>'2012'!B23</f>
        <v>154198</v>
      </c>
      <c r="C21" s="4">
        <f>'2012'!C23</f>
        <v>83328</v>
      </c>
      <c r="D21" s="21">
        <f t="shared" si="1"/>
        <v>237526</v>
      </c>
      <c r="E21" s="33">
        <f t="shared" si="2"/>
        <v>1250.1368421052632</v>
      </c>
      <c r="F21" s="34">
        <f t="shared" si="3"/>
        <v>1562.671052631579</v>
      </c>
      <c r="G21" s="34">
        <f>E21*1.5</f>
        <v>1875.205263157895</v>
      </c>
      <c r="H21" s="21">
        <f t="shared" si="0"/>
        <v>62506.84210526316</v>
      </c>
      <c r="I21" s="37">
        <v>16</v>
      </c>
    </row>
    <row r="22" spans="1:9" ht="15.75">
      <c r="A22" s="35">
        <v>17</v>
      </c>
      <c r="B22" s="4">
        <f>'2012'!B24</f>
        <v>143033</v>
      </c>
      <c r="C22" s="4">
        <f>'2012'!C24</f>
        <v>64428</v>
      </c>
      <c r="D22" s="21">
        <f t="shared" si="1"/>
        <v>207461</v>
      </c>
      <c r="E22" s="33">
        <f t="shared" si="2"/>
        <v>1091.9</v>
      </c>
      <c r="F22" s="34">
        <f t="shared" si="3"/>
        <v>1364.875</v>
      </c>
      <c r="G22" s="34">
        <f>E22*1.5</f>
        <v>1637.8500000000001</v>
      </c>
      <c r="H22" s="21">
        <f t="shared" si="0"/>
        <v>54595</v>
      </c>
      <c r="I22" s="37">
        <v>17</v>
      </c>
    </row>
    <row r="23" spans="1:9" ht="15.75">
      <c r="A23" s="37">
        <v>18</v>
      </c>
      <c r="B23" s="4">
        <f>'2012'!B25</f>
        <v>132423</v>
      </c>
      <c r="C23" s="4">
        <f>'2012'!C25</f>
        <v>62393</v>
      </c>
      <c r="D23" s="21">
        <f t="shared" si="1"/>
        <v>194816</v>
      </c>
      <c r="E23" s="33">
        <f t="shared" si="2"/>
        <v>1025.3473684210526</v>
      </c>
      <c r="F23" s="34">
        <f t="shared" si="3"/>
        <v>1281.6842105263158</v>
      </c>
      <c r="G23" s="34">
        <f>E23*1.5</f>
        <v>1538.0210526315789</v>
      </c>
      <c r="H23" s="21">
        <f t="shared" si="0"/>
        <v>51267.36842105263</v>
      </c>
      <c r="I23" s="37">
        <v>18</v>
      </c>
    </row>
    <row r="24" spans="1:9" ht="15.75">
      <c r="A24" s="37">
        <v>19</v>
      </c>
      <c r="B24" s="4">
        <f>'2012'!B31</f>
        <v>123372</v>
      </c>
      <c r="C24" s="4">
        <f>'2012'!C31</f>
        <v>68241</v>
      </c>
      <c r="D24" s="21">
        <f t="shared" si="1"/>
        <v>191613</v>
      </c>
      <c r="E24" s="33">
        <f t="shared" si="2"/>
        <v>1008.4894736842106</v>
      </c>
      <c r="F24" s="34">
        <f t="shared" si="3"/>
        <v>1260.6118421052631</v>
      </c>
      <c r="G24" s="34">
        <f t="shared" si="4"/>
        <v>1512.7342105263158</v>
      </c>
      <c r="H24" s="21">
        <f t="shared" si="0"/>
        <v>50424.47368421053</v>
      </c>
      <c r="I24" s="37">
        <v>19</v>
      </c>
    </row>
    <row r="25" ht="12.75">
      <c r="B25" s="11"/>
    </row>
  </sheetData>
  <sheetProtection password="CC37" sheet="1" objects="1" scenarios="1"/>
  <mergeCells count="2">
    <mergeCell ref="A3:H3"/>
    <mergeCell ref="A1:D1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4">
      <selection activeCell="J13" sqref="J13"/>
    </sheetView>
  </sheetViews>
  <sheetFormatPr defaultColWidth="11.421875" defaultRowHeight="12.75"/>
  <cols>
    <col min="1" max="1" width="8.28125" style="0" customWidth="1"/>
    <col min="2" max="2" width="8.140625" style="0" customWidth="1"/>
    <col min="8" max="8" width="10.00390625" style="0" customWidth="1"/>
  </cols>
  <sheetData>
    <row r="1" spans="1:8" ht="30.75" customHeight="1">
      <c r="A1" s="97" t="s">
        <v>12</v>
      </c>
      <c r="B1" s="97"/>
      <c r="C1" s="97"/>
      <c r="D1" s="97"/>
      <c r="E1" s="46"/>
      <c r="F1" s="46"/>
      <c r="G1" s="46"/>
      <c r="H1" s="45"/>
    </row>
    <row r="2" spans="1:8" ht="30.75" customHeight="1">
      <c r="A2" s="59"/>
      <c r="B2" s="59"/>
      <c r="C2" s="59"/>
      <c r="D2" s="59"/>
      <c r="E2" s="46"/>
      <c r="F2" s="46"/>
      <c r="G2" s="46"/>
      <c r="H2" s="45"/>
    </row>
    <row r="3" spans="1:8" ht="15.75">
      <c r="A3" s="96" t="s">
        <v>50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36</v>
      </c>
      <c r="B4" s="96"/>
      <c r="C4" s="96"/>
      <c r="D4" s="96"/>
      <c r="E4" s="96"/>
      <c r="F4" s="96"/>
      <c r="G4" s="96"/>
      <c r="H4" s="96"/>
    </row>
    <row r="5" spans="1:8" ht="16.5" thickBot="1">
      <c r="A5" s="44"/>
      <c r="B5" s="45"/>
      <c r="C5" s="44"/>
      <c r="D5" s="46"/>
      <c r="E5" s="46"/>
      <c r="F5" s="46"/>
      <c r="G5" s="46"/>
      <c r="H5" s="45"/>
    </row>
    <row r="6" spans="1:8" ht="15">
      <c r="A6" s="47" t="s">
        <v>0</v>
      </c>
      <c r="B6" s="47" t="s">
        <v>37</v>
      </c>
      <c r="C6" s="47" t="s">
        <v>0</v>
      </c>
      <c r="D6" s="48" t="s">
        <v>24</v>
      </c>
      <c r="E6" s="49">
        <v>1</v>
      </c>
      <c r="F6" s="49">
        <v>0.4</v>
      </c>
      <c r="G6" s="49">
        <v>0.2</v>
      </c>
      <c r="H6" s="47" t="s">
        <v>0</v>
      </c>
    </row>
    <row r="7" spans="1:8" ht="15.75" thickBot="1">
      <c r="A7" s="50"/>
      <c r="B7" s="50"/>
      <c r="C7" s="50" t="s">
        <v>38</v>
      </c>
      <c r="D7" s="43" t="s">
        <v>30</v>
      </c>
      <c r="E7" s="51"/>
      <c r="F7" s="51"/>
      <c r="G7" s="51"/>
      <c r="H7" s="50"/>
    </row>
    <row r="8" spans="1:8" ht="15.75">
      <c r="A8" s="52">
        <v>1</v>
      </c>
      <c r="B8" s="53">
        <v>0.12</v>
      </c>
      <c r="C8" s="52" t="s">
        <v>39</v>
      </c>
      <c r="D8" s="54">
        <v>546953</v>
      </c>
      <c r="E8" s="54">
        <f aca="true" t="shared" si="0" ref="E8:E26">ROUND(D8*B8,0)</f>
        <v>65634</v>
      </c>
      <c r="F8" s="54">
        <f>ROUND(E8*40%,0)</f>
        <v>26254</v>
      </c>
      <c r="G8" s="54">
        <f aca="true" t="shared" si="1" ref="G8:G26">ROUND(E8*20%,0)</f>
        <v>13127</v>
      </c>
      <c r="H8" s="52">
        <v>1</v>
      </c>
    </row>
    <row r="9" spans="1:8" ht="15.75">
      <c r="A9" s="37">
        <v>2</v>
      </c>
      <c r="B9" s="55">
        <v>0.12</v>
      </c>
      <c r="C9" s="37" t="s">
        <v>39</v>
      </c>
      <c r="D9" s="36">
        <v>546953</v>
      </c>
      <c r="E9" s="36">
        <f t="shared" si="0"/>
        <v>65634</v>
      </c>
      <c r="F9" s="36">
        <f aca="true" t="shared" si="2" ref="F9:F26">ROUND(E9*40%,0)</f>
        <v>26254</v>
      </c>
      <c r="G9" s="36">
        <f t="shared" si="1"/>
        <v>13127</v>
      </c>
      <c r="H9" s="37">
        <v>2</v>
      </c>
    </row>
    <row r="10" spans="1:8" ht="15.75">
      <c r="A10" s="37">
        <v>3</v>
      </c>
      <c r="B10" s="55">
        <v>0.12</v>
      </c>
      <c r="C10" s="37" t="s">
        <v>39</v>
      </c>
      <c r="D10" s="36">
        <v>546953</v>
      </c>
      <c r="E10" s="36">
        <f t="shared" si="0"/>
        <v>65634</v>
      </c>
      <c r="F10" s="36">
        <f t="shared" si="2"/>
        <v>26254</v>
      </c>
      <c r="G10" s="36">
        <f t="shared" si="1"/>
        <v>13127</v>
      </c>
      <c r="H10" s="37">
        <v>3</v>
      </c>
    </row>
    <row r="11" spans="1:8" ht="15.75">
      <c r="A11" s="37">
        <v>4</v>
      </c>
      <c r="B11" s="55">
        <v>0.12</v>
      </c>
      <c r="C11" s="37" t="s">
        <v>39</v>
      </c>
      <c r="D11" s="36">
        <v>546953</v>
      </c>
      <c r="E11" s="36">
        <f t="shared" si="0"/>
        <v>65634</v>
      </c>
      <c r="F11" s="36">
        <f t="shared" si="2"/>
        <v>26254</v>
      </c>
      <c r="G11" s="36">
        <f t="shared" si="1"/>
        <v>13127</v>
      </c>
      <c r="H11" s="37">
        <v>4</v>
      </c>
    </row>
    <row r="12" spans="1:8" ht="15.75">
      <c r="A12" s="37">
        <v>5</v>
      </c>
      <c r="B12" s="55">
        <v>0.12</v>
      </c>
      <c r="C12" s="37" t="s">
        <v>39</v>
      </c>
      <c r="D12" s="36">
        <v>546953</v>
      </c>
      <c r="E12" s="36">
        <f t="shared" si="0"/>
        <v>65634</v>
      </c>
      <c r="F12" s="36">
        <f t="shared" si="2"/>
        <v>26254</v>
      </c>
      <c r="G12" s="36">
        <f t="shared" si="1"/>
        <v>13127</v>
      </c>
      <c r="H12" s="37">
        <v>5</v>
      </c>
    </row>
    <row r="13" spans="1:8" ht="15.75">
      <c r="A13" s="37">
        <v>6</v>
      </c>
      <c r="B13" s="55">
        <v>0.1</v>
      </c>
      <c r="C13" s="37">
        <v>5</v>
      </c>
      <c r="D13" s="36">
        <v>432790</v>
      </c>
      <c r="E13" s="36">
        <f t="shared" si="0"/>
        <v>43279</v>
      </c>
      <c r="F13" s="36">
        <f t="shared" si="2"/>
        <v>17312</v>
      </c>
      <c r="G13" s="36">
        <f t="shared" si="1"/>
        <v>8656</v>
      </c>
      <c r="H13" s="37">
        <v>6</v>
      </c>
    </row>
    <row r="14" spans="1:8" ht="15.75">
      <c r="A14" s="37">
        <v>7</v>
      </c>
      <c r="B14" s="55">
        <v>0.1</v>
      </c>
      <c r="C14" s="37">
        <v>5</v>
      </c>
      <c r="D14" s="36">
        <v>432790</v>
      </c>
      <c r="E14" s="36">
        <f t="shared" si="0"/>
        <v>43279</v>
      </c>
      <c r="F14" s="36">
        <f t="shared" si="2"/>
        <v>17312</v>
      </c>
      <c r="G14" s="36">
        <f t="shared" si="1"/>
        <v>8656</v>
      </c>
      <c r="H14" s="37">
        <v>7</v>
      </c>
    </row>
    <row r="15" spans="1:8" ht="15.75">
      <c r="A15" s="37">
        <v>8</v>
      </c>
      <c r="B15" s="55">
        <v>0.1</v>
      </c>
      <c r="C15" s="37">
        <v>5</v>
      </c>
      <c r="D15" s="36">
        <v>432790</v>
      </c>
      <c r="E15" s="36">
        <f t="shared" si="0"/>
        <v>43279</v>
      </c>
      <c r="F15" s="36">
        <f t="shared" si="2"/>
        <v>17312</v>
      </c>
      <c r="G15" s="36">
        <f t="shared" si="1"/>
        <v>8656</v>
      </c>
      <c r="H15" s="37">
        <v>8</v>
      </c>
    </row>
    <row r="16" spans="1:8" ht="15.75">
      <c r="A16" s="37">
        <v>9</v>
      </c>
      <c r="B16" s="55">
        <v>0.1</v>
      </c>
      <c r="C16" s="37">
        <v>5</v>
      </c>
      <c r="D16" s="36">
        <v>432790</v>
      </c>
      <c r="E16" s="36">
        <f t="shared" si="0"/>
        <v>43279</v>
      </c>
      <c r="F16" s="36">
        <f t="shared" si="2"/>
        <v>17312</v>
      </c>
      <c r="G16" s="36">
        <f t="shared" si="1"/>
        <v>8656</v>
      </c>
      <c r="H16" s="37">
        <v>9</v>
      </c>
    </row>
    <row r="17" spans="1:8" ht="15.75">
      <c r="A17" s="37">
        <v>10</v>
      </c>
      <c r="B17" s="55">
        <v>0.1</v>
      </c>
      <c r="C17" s="37">
        <v>5</v>
      </c>
      <c r="D17" s="36">
        <v>432790</v>
      </c>
      <c r="E17" s="36">
        <f t="shared" si="0"/>
        <v>43279</v>
      </c>
      <c r="F17" s="36">
        <f t="shared" si="2"/>
        <v>17312</v>
      </c>
      <c r="G17" s="36">
        <f t="shared" si="1"/>
        <v>8656</v>
      </c>
      <c r="H17" s="37">
        <v>10</v>
      </c>
    </row>
    <row r="18" spans="1:8" ht="15.75">
      <c r="A18" s="37">
        <v>11</v>
      </c>
      <c r="B18" s="55">
        <v>0.1</v>
      </c>
      <c r="C18" s="37">
        <v>5</v>
      </c>
      <c r="D18" s="36">
        <v>432790</v>
      </c>
      <c r="E18" s="36">
        <f t="shared" si="0"/>
        <v>43279</v>
      </c>
      <c r="F18" s="36">
        <f t="shared" si="2"/>
        <v>17312</v>
      </c>
      <c r="G18" s="36">
        <f t="shared" si="1"/>
        <v>8656</v>
      </c>
      <c r="H18" s="37">
        <v>11</v>
      </c>
    </row>
    <row r="19" spans="1:8" ht="15.75">
      <c r="A19" s="37">
        <v>12</v>
      </c>
      <c r="B19" s="55">
        <v>0.16</v>
      </c>
      <c r="C19" s="37">
        <v>14</v>
      </c>
      <c r="D19" s="36">
        <v>219524</v>
      </c>
      <c r="E19" s="36">
        <f t="shared" si="0"/>
        <v>35124</v>
      </c>
      <c r="F19" s="36">
        <f t="shared" si="2"/>
        <v>14050</v>
      </c>
      <c r="G19" s="36">
        <f t="shared" si="1"/>
        <v>7025</v>
      </c>
      <c r="H19" s="37">
        <v>12</v>
      </c>
    </row>
    <row r="20" spans="1:8" ht="15.75">
      <c r="A20" s="37">
        <v>13</v>
      </c>
      <c r="B20" s="55">
        <v>0.16</v>
      </c>
      <c r="C20" s="37">
        <v>14</v>
      </c>
      <c r="D20" s="36">
        <v>219524</v>
      </c>
      <c r="E20" s="36">
        <f t="shared" si="0"/>
        <v>35124</v>
      </c>
      <c r="F20" s="36">
        <f t="shared" si="2"/>
        <v>14050</v>
      </c>
      <c r="G20" s="36">
        <f t="shared" si="1"/>
        <v>7025</v>
      </c>
      <c r="H20" s="37">
        <v>13</v>
      </c>
    </row>
    <row r="21" spans="1:8" ht="15.75">
      <c r="A21" s="37">
        <v>14</v>
      </c>
      <c r="B21" s="55">
        <v>0.16</v>
      </c>
      <c r="C21" s="37">
        <v>14</v>
      </c>
      <c r="D21" s="36">
        <v>219524</v>
      </c>
      <c r="E21" s="36">
        <f t="shared" si="0"/>
        <v>35124</v>
      </c>
      <c r="F21" s="36">
        <f t="shared" si="2"/>
        <v>14050</v>
      </c>
      <c r="G21" s="36">
        <f t="shared" si="1"/>
        <v>7025</v>
      </c>
      <c r="H21" s="37">
        <v>14</v>
      </c>
    </row>
    <row r="22" spans="1:8" ht="15.75">
      <c r="A22" s="37">
        <v>15</v>
      </c>
      <c r="B22" s="55">
        <v>0.16</v>
      </c>
      <c r="C22" s="37">
        <v>14</v>
      </c>
      <c r="D22" s="36">
        <v>219524</v>
      </c>
      <c r="E22" s="36">
        <f t="shared" si="0"/>
        <v>35124</v>
      </c>
      <c r="F22" s="36">
        <f t="shared" si="2"/>
        <v>14050</v>
      </c>
      <c r="G22" s="36">
        <f t="shared" si="1"/>
        <v>7025</v>
      </c>
      <c r="H22" s="37">
        <v>15</v>
      </c>
    </row>
    <row r="23" spans="1:8" ht="15.75">
      <c r="A23" s="37">
        <v>16</v>
      </c>
      <c r="B23" s="55">
        <v>0.16</v>
      </c>
      <c r="C23" s="37">
        <v>14</v>
      </c>
      <c r="D23" s="36">
        <v>219524</v>
      </c>
      <c r="E23" s="36">
        <f t="shared" si="0"/>
        <v>35124</v>
      </c>
      <c r="F23" s="36">
        <f t="shared" si="2"/>
        <v>14050</v>
      </c>
      <c r="G23" s="36">
        <f t="shared" si="1"/>
        <v>7025</v>
      </c>
      <c r="H23" s="37">
        <v>16</v>
      </c>
    </row>
    <row r="24" spans="1:8" ht="15.75">
      <c r="A24" s="37">
        <v>17</v>
      </c>
      <c r="B24" s="55">
        <v>0.16</v>
      </c>
      <c r="C24" s="37">
        <v>14</v>
      </c>
      <c r="D24" s="36">
        <v>219524</v>
      </c>
      <c r="E24" s="36">
        <f t="shared" si="0"/>
        <v>35124</v>
      </c>
      <c r="F24" s="36">
        <f t="shared" si="2"/>
        <v>14050</v>
      </c>
      <c r="G24" s="36">
        <f t="shared" si="1"/>
        <v>7025</v>
      </c>
      <c r="H24" s="37">
        <v>17</v>
      </c>
    </row>
    <row r="25" spans="1:8" ht="15.75">
      <c r="A25" s="37">
        <v>18</v>
      </c>
      <c r="B25" s="55">
        <v>0.16</v>
      </c>
      <c r="C25" s="37">
        <v>14</v>
      </c>
      <c r="D25" s="36">
        <v>219524</v>
      </c>
      <c r="E25" s="36">
        <f t="shared" si="0"/>
        <v>35124</v>
      </c>
      <c r="F25" s="36">
        <f t="shared" si="2"/>
        <v>14050</v>
      </c>
      <c r="G25" s="36">
        <f t="shared" si="1"/>
        <v>7025</v>
      </c>
      <c r="H25" s="37">
        <v>18</v>
      </c>
    </row>
    <row r="26" spans="1:8" ht="15.75">
      <c r="A26" s="37">
        <v>19</v>
      </c>
      <c r="B26" s="55">
        <v>0.16</v>
      </c>
      <c r="C26" s="37">
        <v>14</v>
      </c>
      <c r="D26" s="36">
        <v>219524</v>
      </c>
      <c r="E26" s="36">
        <f t="shared" si="0"/>
        <v>35124</v>
      </c>
      <c r="F26" s="36">
        <f t="shared" si="2"/>
        <v>14050</v>
      </c>
      <c r="G26" s="36">
        <f t="shared" si="1"/>
        <v>7025</v>
      </c>
      <c r="H26" s="37">
        <v>19</v>
      </c>
    </row>
    <row r="27" spans="1:8" ht="16.5">
      <c r="A27" s="56"/>
      <c r="B27" s="57"/>
      <c r="C27" s="56"/>
      <c r="D27" s="60"/>
      <c r="E27" s="58"/>
      <c r="F27" s="58"/>
      <c r="G27" s="58"/>
      <c r="H27" s="56"/>
    </row>
  </sheetData>
  <sheetProtection password="CC37" sheet="1" objects="1" scenarios="1"/>
  <mergeCells count="3">
    <mergeCell ref="A3:H3"/>
    <mergeCell ref="A4:H4"/>
    <mergeCell ref="A1:D1"/>
  </mergeCells>
  <printOptions/>
  <pageMargins left="0.75" right="0.75" top="1" bottom="1" header="0" footer="0"/>
  <pageSetup horizontalDpi="600" verticalDpi="600" orientation="portrait" r:id="rId1"/>
  <headerFooter alignWithMargins="0">
    <oddFooter>&amp;LLRE/VCR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2011-12-23T13:05:58Z</cp:lastPrinted>
  <dcterms:created xsi:type="dcterms:W3CDTF">1999-10-01T19:12:07Z</dcterms:created>
  <dcterms:modified xsi:type="dcterms:W3CDTF">2011-12-28T19:45:49Z</dcterms:modified>
  <cp:category/>
  <cp:version/>
  <cp:contentType/>
  <cp:contentStatus/>
</cp:coreProperties>
</file>