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690" windowHeight="5790" tabRatio="417" activeTab="0"/>
  </bookViews>
  <sheets>
    <sheet name="2010" sheetId="1" r:id="rId1"/>
    <sheet name="tab.hrs.ext." sheetId="2" r:id="rId2"/>
    <sheet name="Viáticos" sheetId="3" r:id="rId3"/>
  </sheets>
  <externalReferences>
    <externalReference r:id="rId6"/>
  </externalReferences>
  <definedNames>
    <definedName name="_xlnm.Print_Area" localSheetId="0">'2010'!$A:$X</definedName>
  </definedNames>
  <calcPr fullCalcOnLoad="1"/>
</workbook>
</file>

<file path=xl/sharedStrings.xml><?xml version="1.0" encoding="utf-8"?>
<sst xmlns="http://schemas.openxmlformats.org/spreadsheetml/2006/main" count="84" uniqueCount="52">
  <si>
    <t>GRADO</t>
  </si>
  <si>
    <t>EE 14</t>
  </si>
  <si>
    <t>OO 14</t>
  </si>
  <si>
    <t>EE 15</t>
  </si>
  <si>
    <t>OO 15</t>
  </si>
  <si>
    <t>EE 16</t>
  </si>
  <si>
    <t>OO 16</t>
  </si>
  <si>
    <t>EE 17</t>
  </si>
  <si>
    <t>OO 17</t>
  </si>
  <si>
    <t>EE 18</t>
  </si>
  <si>
    <t>OO 18</t>
  </si>
  <si>
    <t>TOTAL
IMPONIBLE</t>
  </si>
  <si>
    <t>MUNICIPALIDAD DE CONCHALI
Personal y Remuneraciones</t>
  </si>
  <si>
    <t>SUELDO
BASE</t>
  </si>
  <si>
    <t>ASIG. MPAL.
D.L. 3551/81</t>
  </si>
  <si>
    <t>ASIG. ESP.
L. 19.529/97</t>
  </si>
  <si>
    <t>INCREM.</t>
  </si>
  <si>
    <t>B. SALUD
L.18.566-3</t>
  </si>
  <si>
    <t>B. AFP
L.18.675-10</t>
  </si>
  <si>
    <t>B.INP
L.18675-11</t>
  </si>
  <si>
    <t>BON. UNICA
L.18.717-3Y4</t>
  </si>
  <si>
    <t xml:space="preserve">COSTO MUNICIPAL           </t>
  </si>
  <si>
    <t>A.F.P.</t>
  </si>
  <si>
    <t xml:space="preserve">   I.N.P</t>
  </si>
  <si>
    <t>SUELDO</t>
  </si>
  <si>
    <t>ASIG. MPAL.</t>
  </si>
  <si>
    <t>SUBTOTAL</t>
  </si>
  <si>
    <t>BASE</t>
  </si>
  <si>
    <t>D.L. 3551/81</t>
  </si>
  <si>
    <t>NORMAL</t>
  </si>
  <si>
    <t>AL 25%</t>
  </si>
  <si>
    <t>Juez</t>
  </si>
  <si>
    <t>JUEZ</t>
  </si>
  <si>
    <t>TERRITORIO NACIONAL</t>
  </si>
  <si>
    <t>%</t>
  </si>
  <si>
    <t>E.U.S.</t>
  </si>
  <si>
    <t>1A</t>
  </si>
  <si>
    <t>ASIG. ALCALDE</t>
  </si>
  <si>
    <t xml:space="preserve"> ASIG. JUEZ</t>
  </si>
  <si>
    <t>BASE 
CALCULO
INCENTIVO</t>
  </si>
  <si>
    <t>Bonif. Gest.
Inst. Y Colec.
mensual</t>
  </si>
  <si>
    <t xml:space="preserve">TOTAL </t>
  </si>
  <si>
    <t>SEG. INV.
SOBREV.</t>
  </si>
  <si>
    <t xml:space="preserve">COSTO 
MUNICIPAL           </t>
  </si>
  <si>
    <t>APOR. 
PATR.</t>
  </si>
  <si>
    <t>HORAS EXTRAS AÑO 2010</t>
  </si>
  <si>
    <t>VIATICOS AÑO 2010</t>
  </si>
  <si>
    <t>40 HORAS</t>
  </si>
  <si>
    <t xml:space="preserve">TOPE </t>
  </si>
  <si>
    <t>V. HORA</t>
  </si>
  <si>
    <t xml:space="preserve">V. HORA </t>
  </si>
  <si>
    <t>CUADRO BASICO DE REMUNERACION AÑO 2010
LEY Nº 20403 DEL 30-11-2009
DESDE 01/12/2009 HASTA EL 30/11/2010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</si>
</sst>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;[Red]\-#,##0.0"/>
    <numFmt numFmtId="201" formatCode="#,##0.000;[Red]\-#,##0.000"/>
    <numFmt numFmtId="202" formatCode="0.0"/>
    <numFmt numFmtId="203" formatCode="0.000"/>
    <numFmt numFmtId="204" formatCode="0.0%"/>
    <numFmt numFmtId="205" formatCode="0.000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000%"/>
    <numFmt numFmtId="211" formatCode="0.00000%"/>
    <numFmt numFmtId="212" formatCode="0.000000%"/>
    <numFmt numFmtId="213" formatCode="#,##0.0_);[Red]\(#,##0.0\)"/>
  </numFmts>
  <fonts count="51">
    <font>
      <sz val="10"/>
      <name val="Arial"/>
      <family val="0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38" fontId="7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8" fontId="0" fillId="0" borderId="0" xfId="0" applyNumberFormat="1" applyAlignment="1">
      <alignment/>
    </xf>
    <xf numFmtId="0" fontId="8" fillId="0" borderId="10" xfId="0" applyFont="1" applyBorder="1" applyAlignment="1">
      <alignment horizontal="left" vertical="center"/>
    </xf>
    <xf numFmtId="3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38" fontId="1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38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8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38" fontId="4" fillId="34" borderId="10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8" fontId="13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9" fontId="13" fillId="0" borderId="17" xfId="0" applyNumberFormat="1" applyFont="1" applyBorder="1" applyAlignment="1">
      <alignment/>
    </xf>
    <xf numFmtId="38" fontId="13" fillId="0" borderId="17" xfId="0" applyNumberFormat="1" applyFont="1" applyBorder="1" applyAlignment="1">
      <alignment/>
    </xf>
    <xf numFmtId="9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/>
    </xf>
    <xf numFmtId="38" fontId="13" fillId="0" borderId="0" xfId="0" applyNumberFormat="1" applyFont="1" applyBorder="1" applyAlignment="1">
      <alignment/>
    </xf>
    <xf numFmtId="0" fontId="15" fillId="0" borderId="0" xfId="0" applyFont="1" applyAlignment="1">
      <alignment wrapText="1"/>
    </xf>
    <xf numFmtId="38" fontId="1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10" fontId="6" fillId="35" borderId="10" xfId="54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38" fontId="0" fillId="0" borderId="0" xfId="0" applyNumberFormat="1" applyFill="1" applyBorder="1" applyAlignment="1">
      <alignment/>
    </xf>
    <xf numFmtId="38" fontId="6" fillId="33" borderId="14" xfId="0" applyNumberFormat="1" applyFont="1" applyFill="1" applyBorder="1" applyAlignment="1">
      <alignment horizontal="center" vertical="center" wrapText="1"/>
    </xf>
    <xf numFmtId="38" fontId="6" fillId="33" borderId="13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/>
    </xf>
    <xf numFmtId="38" fontId="7" fillId="33" borderId="12" xfId="0" applyNumberFormat="1" applyFont="1" applyFill="1" applyBorder="1" applyAlignment="1">
      <alignment/>
    </xf>
    <xf numFmtId="10" fontId="3" fillId="0" borderId="14" xfId="0" applyNumberFormat="1" applyFont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38" fontId="7" fillId="35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8" fontId="6" fillId="0" borderId="19" xfId="0" applyNumberFormat="1" applyFont="1" applyFill="1" applyBorder="1" applyAlignment="1">
      <alignment horizontal="center" vertical="center" wrapText="1"/>
    </xf>
    <xf numFmtId="10" fontId="6" fillId="0" borderId="19" xfId="54" applyNumberFormat="1" applyFont="1" applyFill="1" applyBorder="1" applyAlignment="1">
      <alignment horizontal="center" vertical="center" wrapText="1"/>
    </xf>
    <xf numFmtId="38" fontId="7" fillId="0" borderId="19" xfId="0" applyNumberFormat="1" applyFont="1" applyFill="1" applyBorder="1" applyAlignment="1">
      <alignment/>
    </xf>
    <xf numFmtId="38" fontId="6" fillId="33" borderId="13" xfId="0" applyNumberFormat="1" applyFont="1" applyFill="1" applyBorder="1" applyAlignment="1">
      <alignment vertical="center" wrapText="1"/>
    </xf>
    <xf numFmtId="10" fontId="6" fillId="33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38" fontId="16" fillId="0" borderId="0" xfId="0" applyNumberFormat="1" applyFont="1" applyAlignment="1">
      <alignment/>
    </xf>
    <xf numFmtId="9" fontId="6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38" fontId="16" fillId="0" borderId="10" xfId="0" applyNumberFormat="1" applyFont="1" applyBorder="1" applyAlignment="1">
      <alignment/>
    </xf>
    <xf numFmtId="38" fontId="3" fillId="0" borderId="12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38" fontId="6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 horizontal="center"/>
    </xf>
    <xf numFmtId="38" fontId="16" fillId="0" borderId="12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8" fontId="6" fillId="33" borderId="13" xfId="0" applyNumberFormat="1" applyFont="1" applyFill="1" applyBorder="1" applyAlignment="1">
      <alignment horizontal="center" vertical="center" wrapText="1"/>
    </xf>
    <xf numFmtId="38" fontId="6" fillId="33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8" fontId="3" fillId="0" borderId="20" xfId="0" applyNumberFormat="1" applyFont="1" applyBorder="1" applyAlignment="1">
      <alignment horizontal="center" vertical="center" wrapText="1"/>
    </xf>
    <xf numFmtId="38" fontId="3" fillId="0" borderId="21" xfId="0" applyNumberFormat="1" applyFont="1" applyBorder="1" applyAlignment="1">
      <alignment horizontal="center" vertical="center" wrapText="1"/>
    </xf>
    <xf numFmtId="204" fontId="5" fillId="0" borderId="22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 horizontal="center"/>
    </xf>
    <xf numFmtId="38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Configuraci&#243;n%20local\Archivos%20temporales%20de%20Internet\Content.Outlook\CX69D4E9\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tab.hrs.ext."/>
      <sheetName val="Viáticos"/>
    </sheetNames>
    <sheetDataSet>
      <sheetData sheetId="0">
        <row r="8">
          <cell r="A8">
            <v>2</v>
          </cell>
          <cell r="B8">
            <v>402802</v>
          </cell>
          <cell r="C8">
            <v>1516467</v>
          </cell>
          <cell r="D8">
            <v>1919269</v>
          </cell>
          <cell r="E8">
            <v>0</v>
          </cell>
          <cell r="F8">
            <v>0</v>
          </cell>
          <cell r="G8">
            <v>86602</v>
          </cell>
          <cell r="H8">
            <v>66211</v>
          </cell>
          <cell r="I8">
            <v>145589</v>
          </cell>
          <cell r="J8">
            <v>87693</v>
          </cell>
          <cell r="K8">
            <v>13193</v>
          </cell>
          <cell r="L8">
            <v>4150133</v>
          </cell>
        </row>
        <row r="9">
          <cell r="A9" t="str">
            <v>JUEZ</v>
          </cell>
          <cell r="B9">
            <v>410761</v>
          </cell>
          <cell r="C9">
            <v>1250480</v>
          </cell>
          <cell r="D9">
            <v>0</v>
          </cell>
          <cell r="E9">
            <v>830621</v>
          </cell>
          <cell r="F9">
            <v>18097</v>
          </cell>
          <cell r="G9">
            <v>88314</v>
          </cell>
          <cell r="H9">
            <v>66477</v>
          </cell>
          <cell r="I9">
            <v>146126</v>
          </cell>
          <cell r="J9">
            <v>87996</v>
          </cell>
          <cell r="K9">
            <v>13193</v>
          </cell>
          <cell r="L9">
            <v>2824069</v>
          </cell>
        </row>
        <row r="10">
          <cell r="A10">
            <v>3</v>
          </cell>
          <cell r="B10">
            <v>410761</v>
          </cell>
          <cell r="C10">
            <v>1250480</v>
          </cell>
          <cell r="D10">
            <v>0</v>
          </cell>
          <cell r="E10">
            <v>0</v>
          </cell>
          <cell r="F10">
            <v>18097</v>
          </cell>
          <cell r="G10">
            <v>88314</v>
          </cell>
          <cell r="H10">
            <v>66477</v>
          </cell>
          <cell r="I10">
            <v>146126</v>
          </cell>
          <cell r="J10">
            <v>87996</v>
          </cell>
          <cell r="K10">
            <v>13193</v>
          </cell>
          <cell r="L10">
            <v>1993448</v>
          </cell>
        </row>
        <row r="11">
          <cell r="A11">
            <v>4</v>
          </cell>
          <cell r="B11">
            <v>389397</v>
          </cell>
          <cell r="C11">
            <v>1213238</v>
          </cell>
          <cell r="D11">
            <v>0</v>
          </cell>
          <cell r="E11">
            <v>0</v>
          </cell>
          <cell r="F11">
            <v>18097</v>
          </cell>
          <cell r="G11">
            <v>83720</v>
          </cell>
          <cell r="H11">
            <v>68232</v>
          </cell>
          <cell r="I11">
            <v>149526</v>
          </cell>
          <cell r="J11">
            <v>90085</v>
          </cell>
          <cell r="K11">
            <v>13193</v>
          </cell>
          <cell r="L11">
            <v>1935403</v>
          </cell>
        </row>
        <row r="12">
          <cell r="A12">
            <v>5</v>
          </cell>
          <cell r="B12">
            <v>368038</v>
          </cell>
          <cell r="C12">
            <v>1042751</v>
          </cell>
          <cell r="D12">
            <v>0</v>
          </cell>
          <cell r="E12">
            <v>0</v>
          </cell>
          <cell r="F12">
            <v>18097</v>
          </cell>
          <cell r="G12">
            <v>79128</v>
          </cell>
          <cell r="H12">
            <v>70016</v>
          </cell>
          <cell r="I12">
            <v>152940</v>
          </cell>
          <cell r="J12">
            <v>92149</v>
          </cell>
          <cell r="K12">
            <v>13193</v>
          </cell>
          <cell r="L12">
            <v>1744163</v>
          </cell>
        </row>
        <row r="13">
          <cell r="A13">
            <v>6</v>
          </cell>
          <cell r="B13">
            <v>319426</v>
          </cell>
          <cell r="C13">
            <v>881203</v>
          </cell>
          <cell r="D13">
            <v>0</v>
          </cell>
          <cell r="E13">
            <v>0</v>
          </cell>
          <cell r="F13">
            <v>20811</v>
          </cell>
          <cell r="G13">
            <v>68677</v>
          </cell>
          <cell r="H13">
            <v>65145</v>
          </cell>
          <cell r="I13">
            <v>170950</v>
          </cell>
          <cell r="J13">
            <v>95871</v>
          </cell>
          <cell r="K13">
            <v>13193</v>
          </cell>
          <cell r="L13">
            <v>1539405</v>
          </cell>
        </row>
        <row r="14">
          <cell r="A14">
            <v>7</v>
          </cell>
          <cell r="B14">
            <v>296025</v>
          </cell>
          <cell r="C14">
            <v>660838</v>
          </cell>
          <cell r="D14">
            <v>0</v>
          </cell>
          <cell r="E14">
            <v>0</v>
          </cell>
          <cell r="F14">
            <v>20811</v>
          </cell>
          <cell r="G14">
            <v>63645</v>
          </cell>
          <cell r="H14">
            <v>48585</v>
          </cell>
          <cell r="I14">
            <v>117882</v>
          </cell>
          <cell r="J14">
            <v>66424</v>
          </cell>
          <cell r="K14">
            <v>13193</v>
          </cell>
          <cell r="L14">
            <v>1220979</v>
          </cell>
        </row>
        <row r="15">
          <cell r="A15">
            <v>8</v>
          </cell>
          <cell r="B15">
            <v>254218</v>
          </cell>
          <cell r="C15">
            <v>507386</v>
          </cell>
          <cell r="D15">
            <v>0</v>
          </cell>
          <cell r="E15">
            <v>0</v>
          </cell>
          <cell r="F15">
            <v>20811</v>
          </cell>
          <cell r="G15">
            <v>54657</v>
          </cell>
          <cell r="H15">
            <v>37070</v>
          </cell>
          <cell r="I15">
            <v>89915</v>
          </cell>
          <cell r="J15">
            <v>50694</v>
          </cell>
          <cell r="K15">
            <v>13193</v>
          </cell>
          <cell r="L15">
            <v>977250</v>
          </cell>
        </row>
        <row r="16">
          <cell r="A16">
            <v>9</v>
          </cell>
          <cell r="B16">
            <v>229989</v>
          </cell>
          <cell r="C16">
            <v>389865</v>
          </cell>
          <cell r="D16">
            <v>0</v>
          </cell>
          <cell r="E16">
            <v>0</v>
          </cell>
          <cell r="F16">
            <v>20811</v>
          </cell>
          <cell r="G16">
            <v>49448</v>
          </cell>
          <cell r="H16">
            <v>28258</v>
          </cell>
          <cell r="I16">
            <v>68551</v>
          </cell>
          <cell r="J16">
            <v>38630</v>
          </cell>
          <cell r="K16">
            <v>13193</v>
          </cell>
          <cell r="L16">
            <v>800115</v>
          </cell>
        </row>
        <row r="17">
          <cell r="A17">
            <v>10</v>
          </cell>
          <cell r="B17">
            <v>214772</v>
          </cell>
          <cell r="C17">
            <v>294694</v>
          </cell>
          <cell r="D17">
            <v>0</v>
          </cell>
          <cell r="E17">
            <v>0</v>
          </cell>
          <cell r="F17">
            <v>20811</v>
          </cell>
          <cell r="G17">
            <v>46176</v>
          </cell>
          <cell r="H17">
            <v>21133</v>
          </cell>
          <cell r="I17">
            <v>51231</v>
          </cell>
          <cell r="J17">
            <v>28893</v>
          </cell>
          <cell r="K17">
            <v>13193</v>
          </cell>
          <cell r="L17">
            <v>662010</v>
          </cell>
        </row>
        <row r="18">
          <cell r="A18">
            <v>11</v>
          </cell>
          <cell r="B18">
            <v>198818</v>
          </cell>
          <cell r="C18">
            <v>222675</v>
          </cell>
          <cell r="D18">
            <v>0</v>
          </cell>
          <cell r="E18">
            <v>0</v>
          </cell>
          <cell r="F18">
            <v>20811</v>
          </cell>
          <cell r="G18">
            <v>42746</v>
          </cell>
          <cell r="H18">
            <v>15731</v>
          </cell>
          <cell r="I18">
            <v>38185</v>
          </cell>
          <cell r="J18">
            <v>21500</v>
          </cell>
          <cell r="K18">
            <v>13193</v>
          </cell>
          <cell r="L18">
            <v>552159</v>
          </cell>
        </row>
        <row r="19">
          <cell r="A19">
            <v>12</v>
          </cell>
          <cell r="B19">
            <v>184142</v>
          </cell>
          <cell r="C19">
            <v>164363</v>
          </cell>
          <cell r="D19">
            <v>0</v>
          </cell>
          <cell r="E19">
            <v>0</v>
          </cell>
          <cell r="F19">
            <v>34382</v>
          </cell>
          <cell r="G19">
            <v>39591</v>
          </cell>
          <cell r="H19">
            <v>12566</v>
          </cell>
          <cell r="I19">
            <v>32295</v>
          </cell>
          <cell r="J19">
            <v>18704</v>
          </cell>
          <cell r="K19">
            <v>49096</v>
          </cell>
          <cell r="L19">
            <v>516435</v>
          </cell>
        </row>
        <row r="20">
          <cell r="A20">
            <v>13</v>
          </cell>
          <cell r="B20">
            <v>170504</v>
          </cell>
          <cell r="C20">
            <v>122310</v>
          </cell>
          <cell r="D20">
            <v>0</v>
          </cell>
          <cell r="E20">
            <v>0</v>
          </cell>
          <cell r="F20">
            <v>34382</v>
          </cell>
          <cell r="G20">
            <v>36658</v>
          </cell>
          <cell r="H20">
            <v>9067</v>
          </cell>
          <cell r="I20">
            <v>23843</v>
          </cell>
          <cell r="J20">
            <v>12623</v>
          </cell>
          <cell r="K20">
            <v>47643</v>
          </cell>
          <cell r="L20">
            <v>444407</v>
          </cell>
        </row>
        <row r="21">
          <cell r="A21" t="str">
            <v>EE 14</v>
          </cell>
          <cell r="B21">
            <v>157896</v>
          </cell>
          <cell r="C21">
            <v>92390</v>
          </cell>
          <cell r="D21">
            <v>0</v>
          </cell>
          <cell r="E21">
            <v>0</v>
          </cell>
          <cell r="F21">
            <v>34382</v>
          </cell>
          <cell r="G21">
            <v>33948</v>
          </cell>
          <cell r="H21">
            <v>6705</v>
          </cell>
          <cell r="I21">
            <v>17976</v>
          </cell>
          <cell r="J21">
            <v>9384</v>
          </cell>
          <cell r="K21">
            <v>47263</v>
          </cell>
          <cell r="L21">
            <v>390560</v>
          </cell>
        </row>
        <row r="22">
          <cell r="A22" t="str">
            <v>EE 15</v>
          </cell>
          <cell r="B22">
            <v>146300</v>
          </cell>
          <cell r="C22">
            <v>74210</v>
          </cell>
          <cell r="D22">
            <v>0</v>
          </cell>
          <cell r="E22">
            <v>0</v>
          </cell>
          <cell r="F22">
            <v>34382</v>
          </cell>
          <cell r="G22">
            <v>31455</v>
          </cell>
          <cell r="H22">
            <v>5245</v>
          </cell>
          <cell r="I22">
            <v>13941</v>
          </cell>
          <cell r="J22">
            <v>7329</v>
          </cell>
          <cell r="K22">
            <v>40700</v>
          </cell>
          <cell r="L22">
            <v>346233</v>
          </cell>
        </row>
        <row r="23">
          <cell r="A23" t="str">
            <v>EE 16</v>
          </cell>
          <cell r="B23">
            <v>134867</v>
          </cell>
          <cell r="C23">
            <v>72883</v>
          </cell>
          <cell r="D23">
            <v>0</v>
          </cell>
          <cell r="E23">
            <v>0</v>
          </cell>
          <cell r="F23">
            <v>34382</v>
          </cell>
          <cell r="G23">
            <v>28996</v>
          </cell>
          <cell r="H23">
            <v>5095</v>
          </cell>
          <cell r="I23">
            <v>13580</v>
          </cell>
          <cell r="J23">
            <v>7126</v>
          </cell>
          <cell r="K23">
            <v>42881</v>
          </cell>
          <cell r="L23">
            <v>332684</v>
          </cell>
        </row>
        <row r="24">
          <cell r="A24" t="str">
            <v>EE 17</v>
          </cell>
          <cell r="B24">
            <v>125102</v>
          </cell>
          <cell r="C24">
            <v>56352</v>
          </cell>
          <cell r="D24">
            <v>0</v>
          </cell>
          <cell r="E24">
            <v>0</v>
          </cell>
          <cell r="F24">
            <v>34382</v>
          </cell>
          <cell r="G24">
            <v>26897</v>
          </cell>
          <cell r="H24">
            <v>3653</v>
          </cell>
          <cell r="I24">
            <v>9786</v>
          </cell>
          <cell r="J24">
            <v>5115</v>
          </cell>
          <cell r="K24">
            <v>39893</v>
          </cell>
          <cell r="L24">
            <v>296065</v>
          </cell>
        </row>
        <row r="25">
          <cell r="A25" t="str">
            <v>EE 18</v>
          </cell>
          <cell r="B25">
            <v>115821</v>
          </cell>
          <cell r="C25">
            <v>54571</v>
          </cell>
          <cell r="D25">
            <v>0</v>
          </cell>
          <cell r="E25">
            <v>0</v>
          </cell>
          <cell r="F25">
            <v>34382</v>
          </cell>
          <cell r="G25">
            <v>24902</v>
          </cell>
          <cell r="H25">
            <v>3302</v>
          </cell>
          <cell r="I25">
            <v>8947</v>
          </cell>
          <cell r="J25">
            <v>4616</v>
          </cell>
          <cell r="K25">
            <v>39893</v>
          </cell>
          <cell r="L25">
            <v>281818</v>
          </cell>
        </row>
        <row r="26">
          <cell r="A26" t="str">
            <v>OO 14</v>
          </cell>
          <cell r="B26">
            <v>157896</v>
          </cell>
          <cell r="C26">
            <v>92390</v>
          </cell>
          <cell r="D26">
            <v>0</v>
          </cell>
          <cell r="E26">
            <v>0</v>
          </cell>
          <cell r="F26">
            <v>34382</v>
          </cell>
          <cell r="G26">
            <v>31579</v>
          </cell>
          <cell r="H26">
            <v>6705</v>
          </cell>
          <cell r="I26">
            <v>17976</v>
          </cell>
          <cell r="J26">
            <v>9384</v>
          </cell>
          <cell r="K26">
            <v>47263</v>
          </cell>
          <cell r="L26">
            <v>388191</v>
          </cell>
        </row>
        <row r="27">
          <cell r="A27" t="str">
            <v>OO 15</v>
          </cell>
          <cell r="B27">
            <v>146300</v>
          </cell>
          <cell r="C27">
            <v>74210</v>
          </cell>
          <cell r="D27">
            <v>0</v>
          </cell>
          <cell r="E27">
            <v>0</v>
          </cell>
          <cell r="F27">
            <v>34382</v>
          </cell>
          <cell r="G27">
            <v>29260</v>
          </cell>
          <cell r="H27">
            <v>5245</v>
          </cell>
          <cell r="I27">
            <v>13941</v>
          </cell>
          <cell r="J27">
            <v>7329</v>
          </cell>
          <cell r="K27">
            <v>40700</v>
          </cell>
          <cell r="L27">
            <v>344038</v>
          </cell>
        </row>
        <row r="28">
          <cell r="A28" t="str">
            <v>OO 16</v>
          </cell>
          <cell r="B28">
            <v>134867</v>
          </cell>
          <cell r="C28">
            <v>72883</v>
          </cell>
          <cell r="D28">
            <v>0</v>
          </cell>
          <cell r="E28">
            <v>0</v>
          </cell>
          <cell r="F28">
            <v>34382</v>
          </cell>
          <cell r="G28">
            <v>26973</v>
          </cell>
          <cell r="H28">
            <v>5095</v>
          </cell>
          <cell r="I28">
            <v>13580</v>
          </cell>
          <cell r="J28">
            <v>7126</v>
          </cell>
          <cell r="K28">
            <v>42881</v>
          </cell>
          <cell r="L28">
            <v>330661</v>
          </cell>
        </row>
        <row r="29">
          <cell r="A29" t="str">
            <v>OO 17</v>
          </cell>
          <cell r="B29">
            <v>125102</v>
          </cell>
          <cell r="C29">
            <v>56352</v>
          </cell>
          <cell r="D29">
            <v>0</v>
          </cell>
          <cell r="E29">
            <v>0</v>
          </cell>
          <cell r="F29">
            <v>34382</v>
          </cell>
          <cell r="G29">
            <v>25020</v>
          </cell>
          <cell r="H29">
            <v>3653</v>
          </cell>
          <cell r="I29">
            <v>9786</v>
          </cell>
          <cell r="J29">
            <v>5115</v>
          </cell>
          <cell r="K29">
            <v>39893</v>
          </cell>
          <cell r="L29">
            <v>294188</v>
          </cell>
        </row>
        <row r="30">
          <cell r="A30" t="str">
            <v>OO 18</v>
          </cell>
          <cell r="B30">
            <v>115821</v>
          </cell>
          <cell r="C30">
            <v>54571</v>
          </cell>
          <cell r="D30">
            <v>0</v>
          </cell>
          <cell r="E30">
            <v>0</v>
          </cell>
          <cell r="F30">
            <v>34382</v>
          </cell>
          <cell r="G30">
            <v>23164</v>
          </cell>
          <cell r="H30">
            <v>3302</v>
          </cell>
          <cell r="I30">
            <v>8947</v>
          </cell>
          <cell r="J30">
            <v>4616</v>
          </cell>
          <cell r="K30">
            <v>39893</v>
          </cell>
          <cell r="L30">
            <v>280080</v>
          </cell>
        </row>
        <row r="31">
          <cell r="A31">
            <v>19</v>
          </cell>
          <cell r="B31">
            <v>107906</v>
          </cell>
          <cell r="C31">
            <v>59686</v>
          </cell>
          <cell r="D31">
            <v>0</v>
          </cell>
          <cell r="E31">
            <v>0</v>
          </cell>
          <cell r="F31">
            <v>34382</v>
          </cell>
          <cell r="G31">
            <v>21581</v>
          </cell>
          <cell r="H31">
            <v>3356</v>
          </cell>
          <cell r="I31">
            <v>9071</v>
          </cell>
          <cell r="J31">
            <v>4710</v>
          </cell>
          <cell r="K31">
            <v>41581</v>
          </cell>
          <cell r="L31">
            <v>277563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6"/>
  <sheetViews>
    <sheetView showGridLines="0" tabSelected="1" zoomScale="90" zoomScaleNormal="90" zoomScalePageLayoutView="0" workbookViewId="0" topLeftCell="A1">
      <selection activeCell="I2" sqref="I2"/>
    </sheetView>
  </sheetViews>
  <sheetFormatPr defaultColWidth="11.421875" defaultRowHeight="12.75"/>
  <cols>
    <col min="1" max="1" width="5.28125" style="0" customWidth="1"/>
    <col min="2" max="2" width="10.8515625" style="0" bestFit="1" customWidth="1"/>
    <col min="3" max="3" width="12.00390625" style="0" bestFit="1" customWidth="1"/>
    <col min="4" max="4" width="12.140625" style="0" bestFit="1" customWidth="1"/>
    <col min="5" max="5" width="9.421875" style="0" bestFit="1" customWidth="1"/>
    <col min="6" max="6" width="9.57421875" style="0" bestFit="1" customWidth="1"/>
    <col min="7" max="7" width="10.8515625" style="0" bestFit="1" customWidth="1"/>
    <col min="8" max="8" width="9.140625" style="0" bestFit="1" customWidth="1"/>
    <col min="9" max="9" width="10.8515625" style="0" bestFit="1" customWidth="1"/>
    <col min="10" max="10" width="9.140625" style="0" bestFit="1" customWidth="1"/>
    <col min="11" max="11" width="10.421875" style="0" bestFit="1" customWidth="1"/>
    <col min="12" max="12" width="12.00390625" style="0" bestFit="1" customWidth="1"/>
    <col min="13" max="14" width="9.140625" style="0" bestFit="1" customWidth="1"/>
    <col min="15" max="16" width="12.00390625" style="0" bestFit="1" customWidth="1"/>
    <col min="17" max="17" width="6.7109375" style="0" customWidth="1"/>
    <col min="18" max="18" width="2.00390625" style="0" customWidth="1"/>
    <col min="19" max="19" width="12.140625" style="0" customWidth="1"/>
    <col min="20" max="21" width="12.140625" style="0" bestFit="1" customWidth="1"/>
    <col min="22" max="22" width="11.00390625" style="0" customWidth="1"/>
    <col min="23" max="23" width="8.8515625" style="0" customWidth="1"/>
    <col min="24" max="24" width="10.8515625" style="0" customWidth="1"/>
    <col min="25" max="25" width="11.00390625" style="60" customWidth="1"/>
    <col min="26" max="26" width="8.00390625" style="0" customWidth="1"/>
    <col min="27" max="27" width="10.8515625" style="0" bestFit="1" customWidth="1"/>
    <col min="28" max="30" width="11.00390625" style="0" bestFit="1" customWidth="1"/>
  </cols>
  <sheetData>
    <row r="1" spans="1:30" ht="61.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59"/>
      <c r="Z1" s="2"/>
      <c r="AA1" s="2"/>
      <c r="AB1" s="2"/>
      <c r="AC1" s="2"/>
      <c r="AD1" s="2"/>
    </row>
    <row r="2" spans="1:26" ht="32.25" customHeight="1">
      <c r="A2" s="97" t="s">
        <v>12</v>
      </c>
      <c r="B2" s="97"/>
      <c r="C2" s="97"/>
      <c r="D2" s="97"/>
      <c r="E2" s="97"/>
      <c r="F2" s="97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Z2" s="2"/>
    </row>
    <row r="3" spans="1:30" ht="42.75" customHeight="1">
      <c r="A3" s="98" t="s">
        <v>51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32"/>
      <c r="T3" s="32"/>
      <c r="U3" s="32"/>
      <c r="V3" s="32"/>
      <c r="W3" s="32"/>
      <c r="X3" s="32"/>
      <c r="Y3" s="61"/>
      <c r="Z3" s="32"/>
      <c r="AA3" s="32"/>
      <c r="AB3" s="32"/>
      <c r="AC3" s="32"/>
      <c r="AD3" s="32"/>
    </row>
    <row r="4" spans="1:18" ht="12.75">
      <c r="A4" s="102">
        <v>0.045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</row>
    <row r="5" spans="1:30" ht="41.25" customHeight="1">
      <c r="A5" s="55" t="s">
        <v>0</v>
      </c>
      <c r="B5" s="15" t="s">
        <v>13</v>
      </c>
      <c r="C5" s="15" t="s">
        <v>14</v>
      </c>
      <c r="D5" s="15" t="s">
        <v>37</v>
      </c>
      <c r="E5" s="15" t="s">
        <v>38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  <c r="L5" s="92" t="s">
        <v>11</v>
      </c>
      <c r="M5" s="15" t="s">
        <v>44</v>
      </c>
      <c r="N5" s="15" t="s">
        <v>42</v>
      </c>
      <c r="O5" s="100" t="s">
        <v>21</v>
      </c>
      <c r="P5" s="101"/>
      <c r="Q5" s="94" t="s">
        <v>0</v>
      </c>
      <c r="R5" s="57"/>
      <c r="S5" s="34" t="s">
        <v>39</v>
      </c>
      <c r="T5" s="92" t="s">
        <v>40</v>
      </c>
      <c r="U5" s="92" t="s">
        <v>40</v>
      </c>
      <c r="V5" s="64" t="s">
        <v>41</v>
      </c>
      <c r="W5" s="76" t="str">
        <f>M5</f>
        <v>APOR. 
PATR.</v>
      </c>
      <c r="X5" s="92" t="s">
        <v>43</v>
      </c>
      <c r="Y5" s="73"/>
      <c r="Z5" s="94" t="s">
        <v>0</v>
      </c>
      <c r="AA5" s="34" t="s">
        <v>39</v>
      </c>
      <c r="AB5" s="92" t="s">
        <v>40</v>
      </c>
      <c r="AC5" s="92" t="s">
        <v>40</v>
      </c>
      <c r="AD5" s="92" t="s">
        <v>40</v>
      </c>
    </row>
    <row r="6" spans="1:30" ht="16.5" customHeight="1">
      <c r="A6" s="56"/>
      <c r="B6" s="18"/>
      <c r="C6" s="18"/>
      <c r="D6" s="18"/>
      <c r="E6" s="18"/>
      <c r="F6" s="18"/>
      <c r="G6" s="18"/>
      <c r="H6" s="18"/>
      <c r="I6" s="18"/>
      <c r="J6" s="18"/>
      <c r="K6" s="19"/>
      <c r="L6" s="93"/>
      <c r="M6" s="67">
        <v>0.0163</v>
      </c>
      <c r="N6" s="67">
        <v>0.0187</v>
      </c>
      <c r="O6" s="15"/>
      <c r="P6" s="17"/>
      <c r="Q6" s="95"/>
      <c r="S6" s="35"/>
      <c r="T6" s="93"/>
      <c r="U6" s="93"/>
      <c r="V6" s="63"/>
      <c r="W6" s="77">
        <f>M6+N6</f>
        <v>0.035</v>
      </c>
      <c r="X6" s="93"/>
      <c r="Y6" s="73"/>
      <c r="Z6" s="95"/>
      <c r="AA6" s="35"/>
      <c r="AB6" s="93"/>
      <c r="AC6" s="93"/>
      <c r="AD6" s="93"/>
    </row>
    <row r="7" spans="1:30" ht="10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04"/>
      <c r="M7" s="13"/>
      <c r="N7" s="13"/>
      <c r="O7" s="13" t="s">
        <v>22</v>
      </c>
      <c r="P7" s="20" t="s">
        <v>23</v>
      </c>
      <c r="Q7" s="96"/>
      <c r="S7" s="36"/>
      <c r="T7" s="58">
        <v>0.06</v>
      </c>
      <c r="U7" s="58">
        <v>0.0283</v>
      </c>
      <c r="V7" s="58">
        <f>T7+U7</f>
        <v>0.08829999999999999</v>
      </c>
      <c r="W7" s="58"/>
      <c r="X7" s="58"/>
      <c r="Y7" s="74"/>
      <c r="Z7" s="96"/>
      <c r="AA7" s="36"/>
      <c r="AB7" s="58">
        <v>0.06</v>
      </c>
      <c r="AC7" s="58">
        <v>0.0283</v>
      </c>
      <c r="AD7" s="58">
        <f>AB7+AC7</f>
        <v>0.08829999999999999</v>
      </c>
    </row>
    <row r="8" spans="1:30" ht="16.5" customHeight="1">
      <c r="A8" s="9">
        <v>2</v>
      </c>
      <c r="B8" s="4">
        <f>ROUND(VLOOKUP($A8,'[1]2009'!$A$8:$K$31,2,FALSE)*(1+$A$4),0)</f>
        <v>420928</v>
      </c>
      <c r="C8" s="4">
        <f>ROUND(VLOOKUP($A8,'[1]2009'!$A$8:$K$31,3,FALSE)*(1+$A$4),0)</f>
        <v>1584708</v>
      </c>
      <c r="D8" s="4">
        <f>(B8+C8)*100%</f>
        <v>2005636</v>
      </c>
      <c r="E8" s="4">
        <v>0</v>
      </c>
      <c r="F8" s="4">
        <f>ROUND(VLOOKUP($A8,'[1]2009'!$A$8:$K$31,6,FALSE)*(1+$A$4),0)</f>
        <v>0</v>
      </c>
      <c r="G8" s="4">
        <f>ROUND(B8*21.5%,0)</f>
        <v>90500</v>
      </c>
      <c r="H8" s="4">
        <f>ROUND(VLOOKUP($A8,'[1]2009'!$A$8:$K$31,8,FALSE)*(1+$A$4),0)</f>
        <v>69190</v>
      </c>
      <c r="I8" s="4">
        <f>ROUND(VLOOKUP($A8,'[1]2009'!$A$8:$K$31,9,FALSE)*(1+$A$4),0)</f>
        <v>152141</v>
      </c>
      <c r="J8" s="4">
        <f>ROUND(VLOOKUP($A8,'[1]2009'!$A$8:$K$31,10,FALSE)*(1+$A$4),0)</f>
        <v>91639</v>
      </c>
      <c r="K8" s="4">
        <f>ROUND(VLOOKUP($A8,'[1]2009'!$A$8:$L$31,11,FALSE)*(1+$A$4),0)</f>
        <v>13787</v>
      </c>
      <c r="L8" s="8">
        <f aca="true" t="shared" si="0" ref="L8:L31">SUM(B8:K8)-J8</f>
        <v>4336890</v>
      </c>
      <c r="M8" s="4">
        <f>ROUND(L8*$M$6,0)</f>
        <v>70691</v>
      </c>
      <c r="N8" s="4">
        <f>ROUND(L8*$N$6,0)</f>
        <v>81100</v>
      </c>
      <c r="O8" s="4">
        <f>SUM(L8:N8)</f>
        <v>4488681</v>
      </c>
      <c r="P8" s="5">
        <f>SUM(L8:N8)+J8</f>
        <v>4580320</v>
      </c>
      <c r="Q8" s="9">
        <v>2</v>
      </c>
      <c r="S8" s="33">
        <f>$B8+$C8+$F8+$K8</f>
        <v>2019423</v>
      </c>
      <c r="T8" s="8">
        <f>ROUND(S8*$T$7,0)</f>
        <v>121165</v>
      </c>
      <c r="U8" s="8">
        <f>ROUND(S8*$U$7,0)</f>
        <v>57150</v>
      </c>
      <c r="V8" s="66">
        <f>T8+U8</f>
        <v>178315</v>
      </c>
      <c r="W8" s="66">
        <v>0</v>
      </c>
      <c r="X8" s="66">
        <f aca="true" t="shared" si="1" ref="X8:X31">SUM(V8:W8)</f>
        <v>178315</v>
      </c>
      <c r="Y8" s="75"/>
      <c r="Z8" s="9">
        <v>2</v>
      </c>
      <c r="AA8" s="33">
        <f>$B8+$C8+$F8+$K8</f>
        <v>2019423</v>
      </c>
      <c r="AB8" s="8">
        <f>ROUND(AA8*$T$7,0)</f>
        <v>121165</v>
      </c>
      <c r="AC8" s="8">
        <f>ROUND(AA8*$AC$7,0)</f>
        <v>57150</v>
      </c>
      <c r="AD8" s="8">
        <f>AB8+AC8</f>
        <v>178315</v>
      </c>
    </row>
    <row r="9" spans="1:30" ht="16.5" customHeight="1">
      <c r="A9" s="10" t="s">
        <v>32</v>
      </c>
      <c r="B9" s="4">
        <f>ROUND(VLOOKUP($A9,'[1]2009'!$A$8:$K$31,2,FALSE)*(1+$A$4),0)</f>
        <v>429245</v>
      </c>
      <c r="C9" s="4">
        <f>ROUND(VLOOKUP($A9,'[1]2009'!$A$8:$K$31,3,FALSE)*(1+$A$4),0)</f>
        <v>1306752</v>
      </c>
      <c r="D9" s="4">
        <v>0</v>
      </c>
      <c r="E9" s="4">
        <f>ROUND(((B9+C9)*20%+(B9+C9)*30%),0)</f>
        <v>867999</v>
      </c>
      <c r="F9" s="4">
        <f>ROUND(VLOOKUP($A9,'[1]2009'!$A$8:$K$31,6,FALSE)*(1+$A$4),0)</f>
        <v>18911</v>
      </c>
      <c r="G9" s="4">
        <f aca="true" t="shared" si="2" ref="G9:G25">ROUND(B9*21.5%,0)</f>
        <v>92288</v>
      </c>
      <c r="H9" s="4">
        <f>ROUND(VLOOKUP($A9,'[1]2009'!$A$8:$K$31,8,FALSE)*(1+$A$4),0)</f>
        <v>69468</v>
      </c>
      <c r="I9" s="4">
        <f>ROUND(VLOOKUP($A9,'[1]2009'!$A$8:$K$31,9,FALSE)*(1+$A$4),0)</f>
        <v>152702</v>
      </c>
      <c r="J9" s="4">
        <f>ROUND(VLOOKUP($A9,'[1]2009'!$A$8:$K$31,10,FALSE)*(1+$A$4),0)</f>
        <v>91956</v>
      </c>
      <c r="K9" s="4">
        <f>ROUND(VLOOKUP($A9,'[1]2009'!$A$8:$L$31,11,FALSE)*(1+$A$4),0)</f>
        <v>13787</v>
      </c>
      <c r="L9" s="8">
        <f t="shared" si="0"/>
        <v>2951152</v>
      </c>
      <c r="M9" s="4">
        <f aca="true" t="shared" si="3" ref="M9:M31">ROUND(L9*$M$6,0)</f>
        <v>48104</v>
      </c>
      <c r="N9" s="4">
        <f aca="true" t="shared" si="4" ref="N9:N31">ROUND(L9*$N$6,0)</f>
        <v>55187</v>
      </c>
      <c r="O9" s="4">
        <f aca="true" t="shared" si="5" ref="O9:O31">SUM(L9:N9)</f>
        <v>3054443</v>
      </c>
      <c r="P9" s="5">
        <f aca="true" t="shared" si="6" ref="P9:P31">SUM(L9:N9)+J9</f>
        <v>3146399</v>
      </c>
      <c r="Q9" s="10" t="s">
        <v>31</v>
      </c>
      <c r="S9" s="33">
        <v>0</v>
      </c>
      <c r="T9" s="8">
        <f aca="true" t="shared" si="7" ref="T9:U31">ROUND(S9*$T$7,0)</f>
        <v>0</v>
      </c>
      <c r="U9" s="8">
        <f t="shared" si="7"/>
        <v>0</v>
      </c>
      <c r="V9" s="66">
        <f aca="true" t="shared" si="8" ref="V9:V31">T9+U9</f>
        <v>0</v>
      </c>
      <c r="W9" s="66">
        <v>0</v>
      </c>
      <c r="X9" s="66">
        <f t="shared" si="1"/>
        <v>0</v>
      </c>
      <c r="Y9" s="75"/>
      <c r="Z9" s="10" t="s">
        <v>31</v>
      </c>
      <c r="AA9" s="33">
        <v>0</v>
      </c>
      <c r="AB9" s="8">
        <f aca="true" t="shared" si="9" ref="AB9:AC26">ROUND(AA9*$T$7,0)</f>
        <v>0</v>
      </c>
      <c r="AC9" s="8">
        <f t="shared" si="9"/>
        <v>0</v>
      </c>
      <c r="AD9" s="8">
        <f aca="true" t="shared" si="10" ref="AD9:AD26">AB9+AC9</f>
        <v>0</v>
      </c>
    </row>
    <row r="10" spans="1:30" ht="16.5" customHeight="1">
      <c r="A10" s="10">
        <v>3</v>
      </c>
      <c r="B10" s="4">
        <f>ROUND(VLOOKUP($A10,'[1]2009'!$A$8:$K$31,2,FALSE)*(1+$A$4),0)</f>
        <v>429245</v>
      </c>
      <c r="C10" s="4">
        <f>ROUND(VLOOKUP($A10,'[1]2009'!$A$8:$K$31,3,FALSE)*(1+$A$4),0)</f>
        <v>1306752</v>
      </c>
      <c r="D10" s="4">
        <v>0</v>
      </c>
      <c r="E10" s="4">
        <v>0</v>
      </c>
      <c r="F10" s="4">
        <f>ROUND(VLOOKUP($A10,'[1]2009'!$A$8:$K$31,6,FALSE)*(1+$A$4),0)</f>
        <v>18911</v>
      </c>
      <c r="G10" s="4">
        <f t="shared" si="2"/>
        <v>92288</v>
      </c>
      <c r="H10" s="4">
        <f>ROUND(VLOOKUP($A10,'[1]2009'!$A$8:$K$31,8,FALSE)*(1+$A$4),0)</f>
        <v>69468</v>
      </c>
      <c r="I10" s="4">
        <f>ROUND(VLOOKUP($A10,'[1]2009'!$A$8:$K$31,9,FALSE)*(1+$A$4),0)</f>
        <v>152702</v>
      </c>
      <c r="J10" s="4">
        <f>ROUND(VLOOKUP($A10,'[1]2009'!$A$8:$K$31,10,FALSE)*(1+$A$4),0)</f>
        <v>91956</v>
      </c>
      <c r="K10" s="4">
        <f>ROUND(VLOOKUP($A10,'[1]2009'!$A$8:$L$31,11,FALSE)*(1+$A$4),0)</f>
        <v>13787</v>
      </c>
      <c r="L10" s="8">
        <f t="shared" si="0"/>
        <v>2083153</v>
      </c>
      <c r="M10" s="4">
        <f t="shared" si="3"/>
        <v>33955</v>
      </c>
      <c r="N10" s="4">
        <f t="shared" si="4"/>
        <v>38955</v>
      </c>
      <c r="O10" s="4">
        <f t="shared" si="5"/>
        <v>2156063</v>
      </c>
      <c r="P10" s="5">
        <f t="shared" si="6"/>
        <v>2248019</v>
      </c>
      <c r="Q10" s="10">
        <v>3</v>
      </c>
      <c r="S10" s="33">
        <f>B10+C10+F10+K10</f>
        <v>1768695</v>
      </c>
      <c r="T10" s="8">
        <f t="shared" si="7"/>
        <v>106122</v>
      </c>
      <c r="U10" s="8">
        <f>ROUND(S10*$U$7,0)</f>
        <v>50054</v>
      </c>
      <c r="V10" s="66">
        <f t="shared" si="8"/>
        <v>156176</v>
      </c>
      <c r="W10" s="66">
        <v>0</v>
      </c>
      <c r="X10" s="66">
        <f t="shared" si="1"/>
        <v>156176</v>
      </c>
      <c r="Y10" s="75"/>
      <c r="Z10" s="10">
        <v>3</v>
      </c>
      <c r="AA10" s="33">
        <f aca="true" t="shared" si="11" ref="AA10:AA25">$B10+$C10+$F10+$K10</f>
        <v>1768695</v>
      </c>
      <c r="AB10" s="8">
        <f t="shared" si="9"/>
        <v>106122</v>
      </c>
      <c r="AC10" s="8">
        <f>ROUND(AA10*$AC$7,0)</f>
        <v>50054</v>
      </c>
      <c r="AD10" s="8">
        <f t="shared" si="10"/>
        <v>156176</v>
      </c>
    </row>
    <row r="11" spans="1:30" ht="16.5" customHeight="1">
      <c r="A11" s="10">
        <v>4</v>
      </c>
      <c r="B11" s="4">
        <f>ROUND(VLOOKUP($A11,'[1]2009'!$A$8:$K$31,2,FALSE)*(1+$A$4),0)</f>
        <v>406920</v>
      </c>
      <c r="C11" s="4">
        <f>ROUND(VLOOKUP($A11,'[1]2009'!$A$8:$K$31,3,FALSE)*(1+$A$4),0)</f>
        <v>1267834</v>
      </c>
      <c r="D11" s="4">
        <v>0</v>
      </c>
      <c r="E11" s="4">
        <v>0</v>
      </c>
      <c r="F11" s="4">
        <f>ROUND(VLOOKUP($A11,'[1]2009'!$A$8:$K$31,6,FALSE)*(1+$A$4),0)</f>
        <v>18911</v>
      </c>
      <c r="G11" s="4">
        <f t="shared" si="2"/>
        <v>87488</v>
      </c>
      <c r="H11" s="4">
        <f>ROUND(VLOOKUP($A11,'[1]2009'!$A$8:$K$31,8,FALSE)*(1+$A$4),0)</f>
        <v>71302</v>
      </c>
      <c r="I11" s="4">
        <f>ROUND(VLOOKUP($A11,'[1]2009'!$A$8:$K$31,9,FALSE)*(1+$A$4),0)</f>
        <v>156255</v>
      </c>
      <c r="J11" s="4">
        <f>ROUND(VLOOKUP($A11,'[1]2009'!$A$8:$K$31,10,FALSE)*(1+$A$4),0)</f>
        <v>94139</v>
      </c>
      <c r="K11" s="4">
        <f>ROUND(VLOOKUP($A11,'[1]2009'!$A$8:$L$31,11,FALSE)*(1+$A$4),0)</f>
        <v>13787</v>
      </c>
      <c r="L11" s="8">
        <f t="shared" si="0"/>
        <v>2022497</v>
      </c>
      <c r="M11" s="4">
        <f t="shared" si="3"/>
        <v>32967</v>
      </c>
      <c r="N11" s="4">
        <f t="shared" si="4"/>
        <v>37821</v>
      </c>
      <c r="O11" s="4">
        <f t="shared" si="5"/>
        <v>2093285</v>
      </c>
      <c r="P11" s="5">
        <f t="shared" si="6"/>
        <v>2187424</v>
      </c>
      <c r="Q11" s="10">
        <v>4</v>
      </c>
      <c r="S11" s="33">
        <f aca="true" t="shared" si="12" ref="S11:S30">B11+C11+F11+K11</f>
        <v>1707452</v>
      </c>
      <c r="T11" s="8">
        <f t="shared" si="7"/>
        <v>102447</v>
      </c>
      <c r="U11" s="8">
        <f aca="true" t="shared" si="13" ref="U11:U31">ROUND(S11*$U$7,0)</f>
        <v>48321</v>
      </c>
      <c r="V11" s="66">
        <f t="shared" si="8"/>
        <v>150768</v>
      </c>
      <c r="W11" s="66">
        <v>0</v>
      </c>
      <c r="X11" s="66">
        <f t="shared" si="1"/>
        <v>150768</v>
      </c>
      <c r="Y11" s="75"/>
      <c r="Z11" s="10">
        <v>4</v>
      </c>
      <c r="AA11" s="33">
        <f t="shared" si="11"/>
        <v>1707452</v>
      </c>
      <c r="AB11" s="8">
        <f t="shared" si="9"/>
        <v>102447</v>
      </c>
      <c r="AC11" s="8">
        <f aca="true" t="shared" si="14" ref="AC11:AC26">ROUND(AA11*$AC$7,0)</f>
        <v>48321</v>
      </c>
      <c r="AD11" s="8">
        <f t="shared" si="10"/>
        <v>150768</v>
      </c>
    </row>
    <row r="12" spans="1:30" ht="16.5" customHeight="1">
      <c r="A12" s="10">
        <v>5</v>
      </c>
      <c r="B12" s="4">
        <f>ROUND(VLOOKUP($A12,'[1]2009'!$A$8:$K$31,2,FALSE)*(1+$A$4),0)</f>
        <v>384600</v>
      </c>
      <c r="C12" s="4">
        <f>ROUND(VLOOKUP($A12,'[1]2009'!$A$8:$K$31,3,FALSE)*(1+$A$4),0)</f>
        <v>1089675</v>
      </c>
      <c r="D12" s="4">
        <v>0</v>
      </c>
      <c r="E12" s="4">
        <v>0</v>
      </c>
      <c r="F12" s="4">
        <f>ROUND(VLOOKUP($A12,'[1]2009'!$A$8:$K$31,6,FALSE)*(1+$A$4),0)</f>
        <v>18911</v>
      </c>
      <c r="G12" s="4">
        <f t="shared" si="2"/>
        <v>82689</v>
      </c>
      <c r="H12" s="4">
        <f>ROUND(VLOOKUP($A12,'[1]2009'!$A$8:$K$31,8,FALSE)*(1+$A$4),0)</f>
        <v>73167</v>
      </c>
      <c r="I12" s="4">
        <f>ROUND(VLOOKUP($A12,'[1]2009'!$A$8:$K$31,9,FALSE)*(1+$A$4),0)</f>
        <v>159822</v>
      </c>
      <c r="J12" s="4">
        <f>ROUND(VLOOKUP($A12,'[1]2009'!$A$8:$K$31,10,FALSE)*(1+$A$4),0)</f>
        <v>96296</v>
      </c>
      <c r="K12" s="4">
        <f>ROUND(VLOOKUP($A12,'[1]2009'!$A$8:$L$31,11,FALSE)*(1+$A$4),0)</f>
        <v>13787</v>
      </c>
      <c r="L12" s="8">
        <f t="shared" si="0"/>
        <v>1822651</v>
      </c>
      <c r="M12" s="4">
        <f t="shared" si="3"/>
        <v>29709</v>
      </c>
      <c r="N12" s="4">
        <f t="shared" si="4"/>
        <v>34084</v>
      </c>
      <c r="O12" s="4">
        <f t="shared" si="5"/>
        <v>1886444</v>
      </c>
      <c r="P12" s="5">
        <f t="shared" si="6"/>
        <v>1982740</v>
      </c>
      <c r="Q12" s="10">
        <v>5</v>
      </c>
      <c r="S12" s="33">
        <f t="shared" si="12"/>
        <v>1506973</v>
      </c>
      <c r="T12" s="8">
        <f t="shared" si="7"/>
        <v>90418</v>
      </c>
      <c r="U12" s="8">
        <f t="shared" si="13"/>
        <v>42647</v>
      </c>
      <c r="V12" s="66">
        <f t="shared" si="8"/>
        <v>133065</v>
      </c>
      <c r="W12" s="66">
        <v>0</v>
      </c>
      <c r="X12" s="66">
        <f t="shared" si="1"/>
        <v>133065</v>
      </c>
      <c r="Y12" s="75"/>
      <c r="Z12" s="10">
        <v>5</v>
      </c>
      <c r="AA12" s="33">
        <f t="shared" si="11"/>
        <v>1506973</v>
      </c>
      <c r="AB12" s="8">
        <f t="shared" si="9"/>
        <v>90418</v>
      </c>
      <c r="AC12" s="8">
        <f t="shared" si="14"/>
        <v>42647</v>
      </c>
      <c r="AD12" s="8">
        <f t="shared" si="10"/>
        <v>133065</v>
      </c>
    </row>
    <row r="13" spans="1:30" ht="16.5" customHeight="1">
      <c r="A13" s="10">
        <v>6</v>
      </c>
      <c r="B13" s="4">
        <f>ROUND(VLOOKUP($A13,'[1]2009'!$A$8:$K$31,2,FALSE)*(1+$A$4),0)</f>
        <v>333800</v>
      </c>
      <c r="C13" s="4">
        <f>ROUND(VLOOKUP($A13,'[1]2009'!$A$8:$K$31,3,FALSE)*(1+$A$4),0)</f>
        <v>920857</v>
      </c>
      <c r="D13" s="4">
        <v>0</v>
      </c>
      <c r="E13" s="4">
        <v>0</v>
      </c>
      <c r="F13" s="4">
        <f>ROUND(VLOOKUP($A13,'[1]2009'!$A$8:$K$31,6,FALSE)*(1+$A$4),0)</f>
        <v>21747</v>
      </c>
      <c r="G13" s="4">
        <f t="shared" si="2"/>
        <v>71767</v>
      </c>
      <c r="H13" s="4">
        <f>ROUND(VLOOKUP($A13,'[1]2009'!$A$8:$K$31,8,FALSE)*(1+$A$4),0)</f>
        <v>68077</v>
      </c>
      <c r="I13" s="4">
        <f>ROUND(VLOOKUP($A13,'[1]2009'!$A$8:$K$31,9,FALSE)*(1+$A$4),0)</f>
        <v>178643</v>
      </c>
      <c r="J13" s="4">
        <f>ROUND(VLOOKUP($A13,'[1]2009'!$A$8:$K$31,10,FALSE)*(1+$A$4),0)</f>
        <v>100185</v>
      </c>
      <c r="K13" s="4">
        <f>ROUND(VLOOKUP($A13,'[1]2009'!$A$8:$L$31,11,FALSE)*(1+$A$4),0)</f>
        <v>13787</v>
      </c>
      <c r="L13" s="8">
        <f t="shared" si="0"/>
        <v>1608678</v>
      </c>
      <c r="M13" s="4">
        <f t="shared" si="3"/>
        <v>26221</v>
      </c>
      <c r="N13" s="4">
        <f t="shared" si="4"/>
        <v>30082</v>
      </c>
      <c r="O13" s="4">
        <f t="shared" si="5"/>
        <v>1664981</v>
      </c>
      <c r="P13" s="5">
        <f t="shared" si="6"/>
        <v>1765166</v>
      </c>
      <c r="Q13" s="10">
        <v>6</v>
      </c>
      <c r="S13" s="33">
        <f t="shared" si="12"/>
        <v>1290191</v>
      </c>
      <c r="T13" s="8">
        <f t="shared" si="7"/>
        <v>77411</v>
      </c>
      <c r="U13" s="8">
        <f t="shared" si="13"/>
        <v>36512</v>
      </c>
      <c r="V13" s="66">
        <f t="shared" si="8"/>
        <v>113923</v>
      </c>
      <c r="W13" s="66">
        <v>0</v>
      </c>
      <c r="X13" s="66">
        <f t="shared" si="1"/>
        <v>113923</v>
      </c>
      <c r="Y13" s="75"/>
      <c r="Z13" s="10">
        <v>6</v>
      </c>
      <c r="AA13" s="33">
        <f t="shared" si="11"/>
        <v>1290191</v>
      </c>
      <c r="AB13" s="8">
        <f t="shared" si="9"/>
        <v>77411</v>
      </c>
      <c r="AC13" s="8">
        <f t="shared" si="14"/>
        <v>36512</v>
      </c>
      <c r="AD13" s="8">
        <f t="shared" si="10"/>
        <v>113923</v>
      </c>
    </row>
    <row r="14" spans="1:30" ht="16.5" customHeight="1">
      <c r="A14" s="10">
        <v>7</v>
      </c>
      <c r="B14" s="4">
        <f>ROUND(VLOOKUP($A14,'[1]2009'!$A$8:$K$31,2,FALSE)*(1+$A$4),0)</f>
        <v>309346</v>
      </c>
      <c r="C14" s="4">
        <f>ROUND(VLOOKUP($A14,'[1]2009'!$A$8:$K$31,3,FALSE)*(1+$A$4),0)</f>
        <v>690576</v>
      </c>
      <c r="D14" s="4">
        <v>0</v>
      </c>
      <c r="E14" s="4">
        <v>0</v>
      </c>
      <c r="F14" s="4">
        <f>ROUND(VLOOKUP($A14,'[1]2009'!$A$8:$K$31,6,FALSE)*(1+$A$4),0)</f>
        <v>21747</v>
      </c>
      <c r="G14" s="4">
        <f t="shared" si="2"/>
        <v>66509</v>
      </c>
      <c r="H14" s="4">
        <f>ROUND(VLOOKUP($A14,'[1]2009'!$A$8:$K$31,8,FALSE)*(1+$A$4),0)</f>
        <v>50771</v>
      </c>
      <c r="I14" s="4">
        <f>ROUND(VLOOKUP($A14,'[1]2009'!$A$8:$K$31,9,FALSE)*(1+$A$4),0)</f>
        <v>123187</v>
      </c>
      <c r="J14" s="4">
        <f>ROUND(VLOOKUP($A14,'[1]2009'!$A$8:$K$31,10,FALSE)*(1+$A$4),0)</f>
        <v>69413</v>
      </c>
      <c r="K14" s="4">
        <f>ROUND(VLOOKUP($A14,'[1]2009'!$A$8:$L$31,11,FALSE)*(1+$A$4),0)</f>
        <v>13787</v>
      </c>
      <c r="L14" s="8">
        <f t="shared" si="0"/>
        <v>1275923</v>
      </c>
      <c r="M14" s="4">
        <f t="shared" si="3"/>
        <v>20798</v>
      </c>
      <c r="N14" s="4">
        <f t="shared" si="4"/>
        <v>23860</v>
      </c>
      <c r="O14" s="4">
        <f t="shared" si="5"/>
        <v>1320581</v>
      </c>
      <c r="P14" s="5">
        <f t="shared" si="6"/>
        <v>1389994</v>
      </c>
      <c r="Q14" s="10">
        <v>7</v>
      </c>
      <c r="S14" s="33">
        <f t="shared" si="12"/>
        <v>1035456</v>
      </c>
      <c r="T14" s="8">
        <f t="shared" si="7"/>
        <v>62127</v>
      </c>
      <c r="U14" s="8">
        <f t="shared" si="13"/>
        <v>29303</v>
      </c>
      <c r="V14" s="66">
        <f t="shared" si="8"/>
        <v>91430</v>
      </c>
      <c r="W14" s="66">
        <f>ROUND(V14*$W$6,0)</f>
        <v>3200</v>
      </c>
      <c r="X14" s="66">
        <f t="shared" si="1"/>
        <v>94630</v>
      </c>
      <c r="Y14" s="75"/>
      <c r="Z14" s="10">
        <v>7</v>
      </c>
      <c r="AA14" s="33">
        <f t="shared" si="11"/>
        <v>1035456</v>
      </c>
      <c r="AB14" s="8">
        <f t="shared" si="9"/>
        <v>62127</v>
      </c>
      <c r="AC14" s="8">
        <f t="shared" si="14"/>
        <v>29303</v>
      </c>
      <c r="AD14" s="8">
        <f t="shared" si="10"/>
        <v>91430</v>
      </c>
    </row>
    <row r="15" spans="1:30" ht="16.5" customHeight="1">
      <c r="A15" s="10">
        <v>8</v>
      </c>
      <c r="B15" s="4">
        <f>ROUND(VLOOKUP($A15,'[1]2009'!$A$8:$K$31,2,FALSE)*(1+$A$4),0)</f>
        <v>265658</v>
      </c>
      <c r="C15" s="4">
        <f>ROUND(VLOOKUP($A15,'[1]2009'!$A$8:$K$31,3,FALSE)*(1+$A$4),0)</f>
        <v>530218</v>
      </c>
      <c r="D15" s="4">
        <v>0</v>
      </c>
      <c r="E15" s="4">
        <v>0</v>
      </c>
      <c r="F15" s="4">
        <f>ROUND(VLOOKUP($A15,'[1]2009'!$A$8:$K$31,6,FALSE)*(1+$A$4),0)</f>
        <v>21747</v>
      </c>
      <c r="G15" s="4">
        <f t="shared" si="2"/>
        <v>57116</v>
      </c>
      <c r="H15" s="4">
        <f>ROUND(VLOOKUP($A15,'[1]2009'!$A$8:$K$31,8,FALSE)*(1+$A$4),0)</f>
        <v>38738</v>
      </c>
      <c r="I15" s="4">
        <f>ROUND(VLOOKUP($A15,'[1]2009'!$A$8:$K$31,9,FALSE)*(1+$A$4),0)</f>
        <v>93961</v>
      </c>
      <c r="J15" s="4">
        <f>ROUND(VLOOKUP($A15,'[1]2009'!$A$8:$K$31,10,FALSE)*(1+$A$4),0)</f>
        <v>52975</v>
      </c>
      <c r="K15" s="4">
        <f>ROUND(VLOOKUP($A15,'[1]2009'!$A$8:$L$31,11,FALSE)*(1+$A$4),0)</f>
        <v>13787</v>
      </c>
      <c r="L15" s="8">
        <f t="shared" si="0"/>
        <v>1021225</v>
      </c>
      <c r="M15" s="4">
        <f t="shared" si="3"/>
        <v>16646</v>
      </c>
      <c r="N15" s="4">
        <f t="shared" si="4"/>
        <v>19097</v>
      </c>
      <c r="O15" s="4">
        <f t="shared" si="5"/>
        <v>1056968</v>
      </c>
      <c r="P15" s="5">
        <f t="shared" si="6"/>
        <v>1109943</v>
      </c>
      <c r="Q15" s="10">
        <v>8</v>
      </c>
      <c r="S15" s="33">
        <f t="shared" si="12"/>
        <v>831410</v>
      </c>
      <c r="T15" s="8">
        <f t="shared" si="7"/>
        <v>49885</v>
      </c>
      <c r="U15" s="8">
        <f t="shared" si="13"/>
        <v>23529</v>
      </c>
      <c r="V15" s="66">
        <f t="shared" si="8"/>
        <v>73414</v>
      </c>
      <c r="W15" s="66">
        <f aca="true" t="shared" si="15" ref="W15:W31">ROUND(V15*$W$6,0)</f>
        <v>2569</v>
      </c>
      <c r="X15" s="66">
        <f t="shared" si="1"/>
        <v>75983</v>
      </c>
      <c r="Y15" s="75"/>
      <c r="Z15" s="10">
        <v>8</v>
      </c>
      <c r="AA15" s="33">
        <f t="shared" si="11"/>
        <v>831410</v>
      </c>
      <c r="AB15" s="8">
        <f t="shared" si="9"/>
        <v>49885</v>
      </c>
      <c r="AC15" s="8">
        <f t="shared" si="14"/>
        <v>23529</v>
      </c>
      <c r="AD15" s="8">
        <f t="shared" si="10"/>
        <v>73414</v>
      </c>
    </row>
    <row r="16" spans="1:30" ht="16.5" customHeight="1">
      <c r="A16" s="10">
        <v>9</v>
      </c>
      <c r="B16" s="4">
        <f>ROUND(VLOOKUP($A16,'[1]2009'!$A$8:$K$31,2,FALSE)*(1+$A$4),0)</f>
        <v>240339</v>
      </c>
      <c r="C16" s="4">
        <f>ROUND(VLOOKUP($A16,'[1]2009'!$A$8:$K$31,3,FALSE)*(1+$A$4),0)</f>
        <v>407409</v>
      </c>
      <c r="D16" s="4">
        <v>0</v>
      </c>
      <c r="E16" s="4">
        <v>0</v>
      </c>
      <c r="F16" s="4">
        <f>ROUND(VLOOKUP($A16,'[1]2009'!$A$8:$K$31,6,FALSE)*(1+$A$4),0)</f>
        <v>21747</v>
      </c>
      <c r="G16" s="4">
        <f t="shared" si="2"/>
        <v>51673</v>
      </c>
      <c r="H16" s="4">
        <f>ROUND(VLOOKUP($A16,'[1]2009'!$A$8:$K$31,8,FALSE)*(1+$A$4),0)</f>
        <v>29530</v>
      </c>
      <c r="I16" s="4">
        <f>ROUND(VLOOKUP($A16,'[1]2009'!$A$8:$K$31,9,FALSE)*(1+$A$4),0)</f>
        <v>71636</v>
      </c>
      <c r="J16" s="4">
        <f>ROUND(VLOOKUP($A16,'[1]2009'!$A$8:$K$31,10,FALSE)*(1+$A$4),0)</f>
        <v>40368</v>
      </c>
      <c r="K16" s="4">
        <f>ROUND(VLOOKUP($A16,'[1]2009'!$A$8:$L$31,11,FALSE)*(1+$A$4),0)</f>
        <v>13787</v>
      </c>
      <c r="L16" s="8">
        <f t="shared" si="0"/>
        <v>836121</v>
      </c>
      <c r="M16" s="4">
        <f t="shared" si="3"/>
        <v>13629</v>
      </c>
      <c r="N16" s="4">
        <f t="shared" si="4"/>
        <v>15635</v>
      </c>
      <c r="O16" s="4">
        <f t="shared" si="5"/>
        <v>865385</v>
      </c>
      <c r="P16" s="5">
        <f t="shared" si="6"/>
        <v>905753</v>
      </c>
      <c r="Q16" s="10">
        <v>9</v>
      </c>
      <c r="S16" s="33">
        <f t="shared" si="12"/>
        <v>683282</v>
      </c>
      <c r="T16" s="8">
        <f t="shared" si="7"/>
        <v>40997</v>
      </c>
      <c r="U16" s="8">
        <f t="shared" si="13"/>
        <v>19337</v>
      </c>
      <c r="V16" s="66">
        <f t="shared" si="8"/>
        <v>60334</v>
      </c>
      <c r="W16" s="66">
        <f t="shared" si="15"/>
        <v>2112</v>
      </c>
      <c r="X16" s="66">
        <f t="shared" si="1"/>
        <v>62446</v>
      </c>
      <c r="Y16" s="75"/>
      <c r="Z16" s="10">
        <v>9</v>
      </c>
      <c r="AA16" s="33">
        <f t="shared" si="11"/>
        <v>683282</v>
      </c>
      <c r="AB16" s="8">
        <f t="shared" si="9"/>
        <v>40997</v>
      </c>
      <c r="AC16" s="8">
        <f t="shared" si="14"/>
        <v>19337</v>
      </c>
      <c r="AD16" s="8">
        <f t="shared" si="10"/>
        <v>60334</v>
      </c>
    </row>
    <row r="17" spans="1:30" ht="16.5" customHeight="1">
      <c r="A17" s="10">
        <v>10</v>
      </c>
      <c r="B17" s="4">
        <f>ROUND(VLOOKUP($A17,'[1]2009'!$A$8:$K$31,2,FALSE)*(1+$A$4),0)</f>
        <v>224437</v>
      </c>
      <c r="C17" s="4">
        <f>ROUND(VLOOKUP($A17,'[1]2009'!$A$8:$K$31,3,FALSE)*(1+$A$4),0)</f>
        <v>307955</v>
      </c>
      <c r="D17" s="4">
        <v>0</v>
      </c>
      <c r="E17" s="4">
        <v>0</v>
      </c>
      <c r="F17" s="4">
        <f>ROUND(VLOOKUP($A17,'[1]2009'!$A$8:$K$31,6,FALSE)*(1+$A$4),0)</f>
        <v>21747</v>
      </c>
      <c r="G17" s="4">
        <f t="shared" si="2"/>
        <v>48254</v>
      </c>
      <c r="H17" s="4">
        <f>ROUND(VLOOKUP($A17,'[1]2009'!$A$8:$K$31,8,FALSE)*(1+$A$4),0)</f>
        <v>22084</v>
      </c>
      <c r="I17" s="4">
        <f>ROUND(VLOOKUP($A17,'[1]2009'!$A$8:$K$31,9,FALSE)*(1+$A$4),0)</f>
        <v>53536</v>
      </c>
      <c r="J17" s="4">
        <f>ROUND(VLOOKUP($A17,'[1]2009'!$A$8:$K$31,10,FALSE)*(1+$A$4),0)</f>
        <v>30193</v>
      </c>
      <c r="K17" s="4">
        <f>ROUND(VLOOKUP($A17,'[1]2009'!$A$8:$L$31,11,FALSE)*(1+$A$4),0)</f>
        <v>13787</v>
      </c>
      <c r="L17" s="8">
        <f t="shared" si="0"/>
        <v>691800</v>
      </c>
      <c r="M17" s="4">
        <f t="shared" si="3"/>
        <v>11276</v>
      </c>
      <c r="N17" s="4">
        <f t="shared" si="4"/>
        <v>12937</v>
      </c>
      <c r="O17" s="4">
        <f t="shared" si="5"/>
        <v>716013</v>
      </c>
      <c r="P17" s="5">
        <f t="shared" si="6"/>
        <v>746206</v>
      </c>
      <c r="Q17" s="10">
        <v>10</v>
      </c>
      <c r="S17" s="33">
        <f t="shared" si="12"/>
        <v>567926</v>
      </c>
      <c r="T17" s="8">
        <f t="shared" si="7"/>
        <v>34076</v>
      </c>
      <c r="U17" s="8">
        <f t="shared" si="13"/>
        <v>16072</v>
      </c>
      <c r="V17" s="66">
        <f t="shared" si="8"/>
        <v>50148</v>
      </c>
      <c r="W17" s="66">
        <f t="shared" si="15"/>
        <v>1755</v>
      </c>
      <c r="X17" s="66">
        <f t="shared" si="1"/>
        <v>51903</v>
      </c>
      <c r="Y17" s="75"/>
      <c r="Z17" s="10">
        <v>10</v>
      </c>
      <c r="AA17" s="33">
        <f t="shared" si="11"/>
        <v>567926</v>
      </c>
      <c r="AB17" s="8">
        <f t="shared" si="9"/>
        <v>34076</v>
      </c>
      <c r="AC17" s="8">
        <f t="shared" si="14"/>
        <v>16072</v>
      </c>
      <c r="AD17" s="8">
        <f t="shared" si="10"/>
        <v>50148</v>
      </c>
    </row>
    <row r="18" spans="1:30" ht="16.5" customHeight="1">
      <c r="A18" s="10">
        <v>11</v>
      </c>
      <c r="B18" s="4">
        <f>ROUND(VLOOKUP($A18,'[1]2009'!$A$8:$K$31,2,FALSE)*(1+$A$4),0)</f>
        <v>207765</v>
      </c>
      <c r="C18" s="4">
        <f>ROUND(VLOOKUP($A18,'[1]2009'!$A$8:$K$31,3,FALSE)*(1+$A$4),0)</f>
        <v>232695</v>
      </c>
      <c r="D18" s="4">
        <v>0</v>
      </c>
      <c r="E18" s="4">
        <v>0</v>
      </c>
      <c r="F18" s="4">
        <f>ROUND(VLOOKUP($A18,'[1]2009'!$A$8:$K$31,6,FALSE)*(1+$A$4),0)</f>
        <v>21747</v>
      </c>
      <c r="G18" s="4">
        <f t="shared" si="2"/>
        <v>44669</v>
      </c>
      <c r="H18" s="4">
        <f>ROUND(VLOOKUP($A18,'[1]2009'!$A$8:$K$31,8,FALSE)*(1+$A$4),0)</f>
        <v>16439</v>
      </c>
      <c r="I18" s="4">
        <f>ROUND(VLOOKUP($A18,'[1]2009'!$A$8:$K$31,9,FALSE)*(1+$A$4),0)</f>
        <v>39903</v>
      </c>
      <c r="J18" s="4">
        <f>ROUND(VLOOKUP($A18,'[1]2009'!$A$8:$K$31,10,FALSE)*(1+$A$4),0)</f>
        <v>22468</v>
      </c>
      <c r="K18" s="4">
        <f>ROUND(VLOOKUP($A18,'[1]2009'!$A$8:$L$31,11,FALSE)*(1+$A$4),0)</f>
        <v>13787</v>
      </c>
      <c r="L18" s="8">
        <f t="shared" si="0"/>
        <v>577005</v>
      </c>
      <c r="M18" s="4">
        <f t="shared" si="3"/>
        <v>9405</v>
      </c>
      <c r="N18" s="4">
        <f t="shared" si="4"/>
        <v>10790</v>
      </c>
      <c r="O18" s="4">
        <f t="shared" si="5"/>
        <v>597200</v>
      </c>
      <c r="P18" s="5">
        <f t="shared" si="6"/>
        <v>619668</v>
      </c>
      <c r="Q18" s="10">
        <v>11</v>
      </c>
      <c r="S18" s="33">
        <f t="shared" si="12"/>
        <v>475994</v>
      </c>
      <c r="T18" s="8">
        <f t="shared" si="7"/>
        <v>28560</v>
      </c>
      <c r="U18" s="8">
        <f t="shared" si="13"/>
        <v>13471</v>
      </c>
      <c r="V18" s="66">
        <f t="shared" si="8"/>
        <v>42031</v>
      </c>
      <c r="W18" s="66">
        <f t="shared" si="15"/>
        <v>1471</v>
      </c>
      <c r="X18" s="66">
        <f t="shared" si="1"/>
        <v>43502</v>
      </c>
      <c r="Y18" s="75"/>
      <c r="Z18" s="10">
        <v>11</v>
      </c>
      <c r="AA18" s="33">
        <f t="shared" si="11"/>
        <v>475994</v>
      </c>
      <c r="AB18" s="8">
        <f t="shared" si="9"/>
        <v>28560</v>
      </c>
      <c r="AC18" s="8">
        <f t="shared" si="14"/>
        <v>13471</v>
      </c>
      <c r="AD18" s="8">
        <f t="shared" si="10"/>
        <v>42031</v>
      </c>
    </row>
    <row r="19" spans="1:30" ht="16.5" customHeight="1">
      <c r="A19" s="10">
        <v>12</v>
      </c>
      <c r="B19" s="4">
        <f>ROUND(VLOOKUP($A19,'[1]2009'!$A$8:$K$31,2,FALSE)*(1+$A$4),0)</f>
        <v>192428</v>
      </c>
      <c r="C19" s="4">
        <f>ROUND(VLOOKUP($A19,'[1]2009'!$A$8:$K$31,3,FALSE)*(1+$A$4),0)</f>
        <v>171759</v>
      </c>
      <c r="D19" s="4">
        <v>0</v>
      </c>
      <c r="E19" s="4">
        <v>0</v>
      </c>
      <c r="F19" s="4">
        <f>ROUND(VLOOKUP($A19,'[1]2009'!$A$8:$K$31,6,FALSE)*(1+$A$4),0)</f>
        <v>35929</v>
      </c>
      <c r="G19" s="4">
        <f t="shared" si="2"/>
        <v>41372</v>
      </c>
      <c r="H19" s="4">
        <f>ROUND(VLOOKUP($A19,'[1]2009'!$A$8:$K$31,8,FALSE)*(1+$A$4),0)</f>
        <v>13131</v>
      </c>
      <c r="I19" s="4">
        <f>ROUND(VLOOKUP($A19,'[1]2009'!$A$8:$K$31,9,FALSE)*(1+$A$4),0)</f>
        <v>33748</v>
      </c>
      <c r="J19" s="4">
        <f>ROUND(VLOOKUP($A19,'[1]2009'!$A$8:$K$31,10,FALSE)*(1+$A$4),0)</f>
        <v>19546</v>
      </c>
      <c r="K19" s="4">
        <f>ROUND(VLOOKUP($A19,'[1]2009'!$A$8:$L$31,11,FALSE)*(1+$A$4),0)</f>
        <v>51305</v>
      </c>
      <c r="L19" s="8">
        <f t="shared" si="0"/>
        <v>539672</v>
      </c>
      <c r="M19" s="4">
        <f t="shared" si="3"/>
        <v>8797</v>
      </c>
      <c r="N19" s="4">
        <f t="shared" si="4"/>
        <v>10092</v>
      </c>
      <c r="O19" s="4">
        <f t="shared" si="5"/>
        <v>558561</v>
      </c>
      <c r="P19" s="5">
        <f t="shared" si="6"/>
        <v>578107</v>
      </c>
      <c r="Q19" s="10">
        <v>12</v>
      </c>
      <c r="S19" s="33">
        <f t="shared" si="12"/>
        <v>451421</v>
      </c>
      <c r="T19" s="8">
        <f t="shared" si="7"/>
        <v>27085</v>
      </c>
      <c r="U19" s="8">
        <f t="shared" si="13"/>
        <v>12775</v>
      </c>
      <c r="V19" s="66">
        <f t="shared" si="8"/>
        <v>39860</v>
      </c>
      <c r="W19" s="66">
        <f t="shared" si="15"/>
        <v>1395</v>
      </c>
      <c r="X19" s="66">
        <f t="shared" si="1"/>
        <v>41255</v>
      </c>
      <c r="Y19" s="75"/>
      <c r="Z19" s="10">
        <v>12</v>
      </c>
      <c r="AA19" s="33">
        <f t="shared" si="11"/>
        <v>451421</v>
      </c>
      <c r="AB19" s="8">
        <f t="shared" si="9"/>
        <v>27085</v>
      </c>
      <c r="AC19" s="8">
        <f t="shared" si="14"/>
        <v>12775</v>
      </c>
      <c r="AD19" s="8">
        <f t="shared" si="10"/>
        <v>39860</v>
      </c>
    </row>
    <row r="20" spans="1:30" ht="16.5" customHeight="1">
      <c r="A20" s="10">
        <v>13</v>
      </c>
      <c r="B20" s="4">
        <f>ROUND(VLOOKUP($A20,'[1]2009'!$A$8:$K$31,2,FALSE)*(1+$A$4),0)</f>
        <v>178177</v>
      </c>
      <c r="C20" s="4">
        <f>ROUND(VLOOKUP($A20,'[1]2009'!$A$8:$K$31,3,FALSE)*(1+$A$4),0)</f>
        <v>127814</v>
      </c>
      <c r="D20" s="4">
        <v>0</v>
      </c>
      <c r="E20" s="4">
        <v>0</v>
      </c>
      <c r="F20" s="4">
        <f>ROUND(VLOOKUP($A20,'[1]2009'!$A$8:$K$31,6,FALSE)*(1+$A$4),0)</f>
        <v>35929</v>
      </c>
      <c r="G20" s="4">
        <f t="shared" si="2"/>
        <v>38308</v>
      </c>
      <c r="H20" s="4">
        <f>ROUND(VLOOKUP($A20,'[1]2009'!$A$8:$K$31,8,FALSE)*(1+$A$4),0)</f>
        <v>9475</v>
      </c>
      <c r="I20" s="4">
        <f>ROUND(VLOOKUP($A20,'[1]2009'!$A$8:$K$31,9,FALSE)*(1+$A$4),0)</f>
        <v>24916</v>
      </c>
      <c r="J20" s="4">
        <f>ROUND(VLOOKUP($A20,'[1]2009'!$A$8:$K$31,10,FALSE)*(1+$A$4),0)</f>
        <v>13191</v>
      </c>
      <c r="K20" s="4">
        <f>ROUND(VLOOKUP($A20,'[1]2009'!$A$8:$L$31,11,FALSE)*(1+$A$4),0)</f>
        <v>49787</v>
      </c>
      <c r="L20" s="8">
        <f t="shared" si="0"/>
        <v>464406</v>
      </c>
      <c r="M20" s="4">
        <f t="shared" si="3"/>
        <v>7570</v>
      </c>
      <c r="N20" s="4">
        <f t="shared" si="4"/>
        <v>8684</v>
      </c>
      <c r="O20" s="4">
        <f t="shared" si="5"/>
        <v>480660</v>
      </c>
      <c r="P20" s="5">
        <f t="shared" si="6"/>
        <v>493851</v>
      </c>
      <c r="Q20" s="10">
        <v>13</v>
      </c>
      <c r="S20" s="33">
        <f t="shared" si="12"/>
        <v>391707</v>
      </c>
      <c r="T20" s="8">
        <f t="shared" si="7"/>
        <v>23502</v>
      </c>
      <c r="U20" s="8">
        <f t="shared" si="13"/>
        <v>11085</v>
      </c>
      <c r="V20" s="66">
        <f t="shared" si="8"/>
        <v>34587</v>
      </c>
      <c r="W20" s="66">
        <f t="shared" si="15"/>
        <v>1211</v>
      </c>
      <c r="X20" s="66">
        <f t="shared" si="1"/>
        <v>35798</v>
      </c>
      <c r="Y20" s="75"/>
      <c r="Z20" s="10">
        <v>13</v>
      </c>
      <c r="AA20" s="33">
        <f t="shared" si="11"/>
        <v>391707</v>
      </c>
      <c r="AB20" s="8">
        <f t="shared" si="9"/>
        <v>23502</v>
      </c>
      <c r="AC20" s="8">
        <f t="shared" si="14"/>
        <v>11085</v>
      </c>
      <c r="AD20" s="8">
        <f t="shared" si="10"/>
        <v>34587</v>
      </c>
    </row>
    <row r="21" spans="1:30" ht="16.5" customHeight="1">
      <c r="A21" s="10" t="s">
        <v>1</v>
      </c>
      <c r="B21" s="4">
        <f>ROUND(VLOOKUP($A21,'[1]2009'!$A$8:$K$31,2,FALSE)*(1+$A$4),0)</f>
        <v>165001</v>
      </c>
      <c r="C21" s="4">
        <f>ROUND(VLOOKUP($A21,'[1]2009'!$A$8:$K$31,3,FALSE)*(1+$A$4),0)</f>
        <v>96548</v>
      </c>
      <c r="D21" s="4">
        <v>0</v>
      </c>
      <c r="E21" s="4">
        <v>0</v>
      </c>
      <c r="F21" s="4">
        <f>ROUND(VLOOKUP($A21,'[1]2009'!$A$8:$K$31,6,FALSE)*(1+$A$4),0)</f>
        <v>35929</v>
      </c>
      <c r="G21" s="4">
        <f t="shared" si="2"/>
        <v>35475</v>
      </c>
      <c r="H21" s="4">
        <f>ROUND(VLOOKUP($A21,'[1]2009'!$A$8:$K$31,8,FALSE)*(1+$A$4),0)</f>
        <v>7007</v>
      </c>
      <c r="I21" s="4">
        <f>ROUND(VLOOKUP($A21,'[1]2009'!$A$8:$K$31,9,FALSE)*(1+$A$4),0)</f>
        <v>18785</v>
      </c>
      <c r="J21" s="4">
        <f>ROUND(VLOOKUP($A21,'[1]2009'!$A$8:$K$31,10,FALSE)*(1+$A$4),0)</f>
        <v>9806</v>
      </c>
      <c r="K21" s="4">
        <f>ROUND(VLOOKUP($A21,'[1]2009'!$A$8:$L$31,11,FALSE)*(1+$A$4),0)</f>
        <v>49390</v>
      </c>
      <c r="L21" s="8">
        <f t="shared" si="0"/>
        <v>408135</v>
      </c>
      <c r="M21" s="4">
        <f t="shared" si="3"/>
        <v>6653</v>
      </c>
      <c r="N21" s="4">
        <f t="shared" si="4"/>
        <v>7632</v>
      </c>
      <c r="O21" s="4">
        <f t="shared" si="5"/>
        <v>422420</v>
      </c>
      <c r="P21" s="5">
        <f t="shared" si="6"/>
        <v>432226</v>
      </c>
      <c r="Q21" s="10" t="s">
        <v>1</v>
      </c>
      <c r="S21" s="33">
        <f t="shared" si="12"/>
        <v>346868</v>
      </c>
      <c r="T21" s="8">
        <f t="shared" si="7"/>
        <v>20812</v>
      </c>
      <c r="U21" s="8">
        <f t="shared" si="13"/>
        <v>9816</v>
      </c>
      <c r="V21" s="66">
        <f t="shared" si="8"/>
        <v>30628</v>
      </c>
      <c r="W21" s="66">
        <f t="shared" si="15"/>
        <v>1072</v>
      </c>
      <c r="X21" s="66">
        <f t="shared" si="1"/>
        <v>31700</v>
      </c>
      <c r="Y21" s="75"/>
      <c r="Z21" s="10">
        <v>14</v>
      </c>
      <c r="AA21" s="33">
        <f t="shared" si="11"/>
        <v>346868</v>
      </c>
      <c r="AB21" s="8">
        <f t="shared" si="9"/>
        <v>20812</v>
      </c>
      <c r="AC21" s="8">
        <f t="shared" si="14"/>
        <v>9816</v>
      </c>
      <c r="AD21" s="8">
        <f t="shared" si="10"/>
        <v>30628</v>
      </c>
    </row>
    <row r="22" spans="1:30" ht="16.5" customHeight="1">
      <c r="A22" s="10" t="s">
        <v>3</v>
      </c>
      <c r="B22" s="4">
        <f>ROUND(VLOOKUP($A22,'[1]2009'!$A$8:$K$31,2,FALSE)*(1+$A$4),0)</f>
        <v>152884</v>
      </c>
      <c r="C22" s="4">
        <f>ROUND(VLOOKUP($A22,'[1]2009'!$A$8:$K$31,3,FALSE)*(1+$A$4),0)</f>
        <v>77549</v>
      </c>
      <c r="D22" s="4">
        <v>0</v>
      </c>
      <c r="E22" s="4">
        <v>0</v>
      </c>
      <c r="F22" s="4">
        <f>ROUND(VLOOKUP($A22,'[1]2009'!$A$8:$K$31,6,FALSE)*(1+$A$4),0)</f>
        <v>35929</v>
      </c>
      <c r="G22" s="4">
        <f t="shared" si="2"/>
        <v>32870</v>
      </c>
      <c r="H22" s="4">
        <f>ROUND(VLOOKUP($A22,'[1]2009'!$A$8:$K$31,8,FALSE)*(1+$A$4),0)</f>
        <v>5481</v>
      </c>
      <c r="I22" s="4">
        <f>ROUND(VLOOKUP($A22,'[1]2009'!$A$8:$K$31,9,FALSE)*(1+$A$4),0)</f>
        <v>14568</v>
      </c>
      <c r="J22" s="4">
        <f>ROUND(VLOOKUP($A22,'[1]2009'!$A$8:$K$31,10,FALSE)*(1+$A$4),0)</f>
        <v>7659</v>
      </c>
      <c r="K22" s="4">
        <f>ROUND(VLOOKUP($A22,'[1]2009'!$A$8:$L$31,11,FALSE)*(1+$A$4),0)</f>
        <v>42532</v>
      </c>
      <c r="L22" s="8">
        <f t="shared" si="0"/>
        <v>361813</v>
      </c>
      <c r="M22" s="4">
        <f t="shared" si="3"/>
        <v>5898</v>
      </c>
      <c r="N22" s="4">
        <f t="shared" si="4"/>
        <v>6766</v>
      </c>
      <c r="O22" s="4">
        <f t="shared" si="5"/>
        <v>374477</v>
      </c>
      <c r="P22" s="5">
        <f t="shared" si="6"/>
        <v>382136</v>
      </c>
      <c r="Q22" s="10" t="s">
        <v>3</v>
      </c>
      <c r="S22" s="33">
        <f t="shared" si="12"/>
        <v>308894</v>
      </c>
      <c r="T22" s="8">
        <f t="shared" si="7"/>
        <v>18534</v>
      </c>
      <c r="U22" s="8">
        <f t="shared" si="13"/>
        <v>8742</v>
      </c>
      <c r="V22" s="66">
        <f t="shared" si="8"/>
        <v>27276</v>
      </c>
      <c r="W22" s="66">
        <f t="shared" si="15"/>
        <v>955</v>
      </c>
      <c r="X22" s="66">
        <f t="shared" si="1"/>
        <v>28231</v>
      </c>
      <c r="Y22" s="75"/>
      <c r="Z22" s="10">
        <v>15</v>
      </c>
      <c r="AA22" s="33">
        <f t="shared" si="11"/>
        <v>308894</v>
      </c>
      <c r="AB22" s="8">
        <f t="shared" si="9"/>
        <v>18534</v>
      </c>
      <c r="AC22" s="8">
        <f t="shared" si="14"/>
        <v>8742</v>
      </c>
      <c r="AD22" s="8">
        <f t="shared" si="10"/>
        <v>27276</v>
      </c>
    </row>
    <row r="23" spans="1:30" ht="16.5" customHeight="1">
      <c r="A23" s="10" t="s">
        <v>5</v>
      </c>
      <c r="B23" s="4">
        <f>ROUND(VLOOKUP($A23,'[1]2009'!$A$8:$K$31,2,FALSE)*(1+$A$4),0)</f>
        <v>140936</v>
      </c>
      <c r="C23" s="4">
        <f>ROUND(VLOOKUP($A23,'[1]2009'!$A$8:$K$31,3,FALSE)*(1+$A$4),0)</f>
        <v>76163</v>
      </c>
      <c r="D23" s="4">
        <v>0</v>
      </c>
      <c r="E23" s="4">
        <v>0</v>
      </c>
      <c r="F23" s="4">
        <f>ROUND(VLOOKUP($A23,'[1]2009'!$A$8:$K$31,6,FALSE)*(1+$A$4),0)</f>
        <v>35929</v>
      </c>
      <c r="G23" s="4">
        <f t="shared" si="2"/>
        <v>30301</v>
      </c>
      <c r="H23" s="4">
        <f>ROUND(VLOOKUP($A23,'[1]2009'!$A$8:$K$31,8,FALSE)*(1+$A$4),0)</f>
        <v>5324</v>
      </c>
      <c r="I23" s="4">
        <f>ROUND(VLOOKUP($A23,'[1]2009'!$A$8:$K$31,9,FALSE)*(1+$A$4),0)</f>
        <v>14191</v>
      </c>
      <c r="J23" s="4">
        <f>ROUND(VLOOKUP($A23,'[1]2009'!$A$8:$K$31,10,FALSE)*(1+$A$4),0)</f>
        <v>7447</v>
      </c>
      <c r="K23" s="4">
        <f>ROUND(VLOOKUP($A23,'[1]2009'!$A$8:$L$31,11,FALSE)*(1+$A$4),0)</f>
        <v>44811</v>
      </c>
      <c r="L23" s="8">
        <f t="shared" si="0"/>
        <v>347655</v>
      </c>
      <c r="M23" s="4">
        <f t="shared" si="3"/>
        <v>5667</v>
      </c>
      <c r="N23" s="4">
        <f t="shared" si="4"/>
        <v>6501</v>
      </c>
      <c r="O23" s="4">
        <f t="shared" si="5"/>
        <v>359823</v>
      </c>
      <c r="P23" s="5">
        <f t="shared" si="6"/>
        <v>367270</v>
      </c>
      <c r="Q23" s="10" t="s">
        <v>5</v>
      </c>
      <c r="S23" s="33">
        <f t="shared" si="12"/>
        <v>297839</v>
      </c>
      <c r="T23" s="8">
        <f t="shared" si="7"/>
        <v>17870</v>
      </c>
      <c r="U23" s="8">
        <f t="shared" si="13"/>
        <v>8429</v>
      </c>
      <c r="V23" s="66">
        <f t="shared" si="8"/>
        <v>26299</v>
      </c>
      <c r="W23" s="66">
        <f t="shared" si="15"/>
        <v>920</v>
      </c>
      <c r="X23" s="66">
        <f t="shared" si="1"/>
        <v>27219</v>
      </c>
      <c r="Y23" s="75"/>
      <c r="Z23" s="10">
        <v>16</v>
      </c>
      <c r="AA23" s="33">
        <f t="shared" si="11"/>
        <v>297839</v>
      </c>
      <c r="AB23" s="8">
        <f t="shared" si="9"/>
        <v>17870</v>
      </c>
      <c r="AC23" s="8">
        <f t="shared" si="14"/>
        <v>8429</v>
      </c>
      <c r="AD23" s="8">
        <f t="shared" si="10"/>
        <v>26299</v>
      </c>
    </row>
    <row r="24" spans="1:30" ht="16.5" customHeight="1">
      <c r="A24" s="10" t="s">
        <v>7</v>
      </c>
      <c r="B24" s="4">
        <f>ROUND(VLOOKUP($A24,'[1]2009'!$A$8:$K$31,2,FALSE)*(1+$A$4),0)</f>
        <v>130732</v>
      </c>
      <c r="C24" s="4">
        <f>ROUND(VLOOKUP($A24,'[1]2009'!$A$8:$K$31,3,FALSE)*(1+$A$4),0)</f>
        <v>58888</v>
      </c>
      <c r="D24" s="4">
        <v>0</v>
      </c>
      <c r="E24" s="4">
        <v>0</v>
      </c>
      <c r="F24" s="4">
        <f>ROUND(VLOOKUP($A24,'[1]2009'!$A$8:$K$31,6,FALSE)*(1+$A$4),0)</f>
        <v>35929</v>
      </c>
      <c r="G24" s="4">
        <f t="shared" si="2"/>
        <v>28107</v>
      </c>
      <c r="H24" s="4">
        <f>ROUND(VLOOKUP($A24,'[1]2009'!$A$8:$K$31,8,FALSE)*(1+$A$4),0)</f>
        <v>3817</v>
      </c>
      <c r="I24" s="4">
        <f>ROUND(VLOOKUP($A24,'[1]2009'!$A$8:$K$31,9,FALSE)*(1+$A$4),0)</f>
        <v>10226</v>
      </c>
      <c r="J24" s="4">
        <f>ROUND(VLOOKUP($A24,'[1]2009'!$A$8:$K$31,10,FALSE)*(1+$A$4),0)</f>
        <v>5345</v>
      </c>
      <c r="K24" s="4">
        <f>ROUND(VLOOKUP($A24,'[1]2009'!$A$8:$L$31,11,FALSE)*(1+$A$4),0)</f>
        <v>41688</v>
      </c>
      <c r="L24" s="8">
        <f t="shared" si="0"/>
        <v>309387</v>
      </c>
      <c r="M24" s="4">
        <f t="shared" si="3"/>
        <v>5043</v>
      </c>
      <c r="N24" s="4">
        <f t="shared" si="4"/>
        <v>5786</v>
      </c>
      <c r="O24" s="4">
        <f t="shared" si="5"/>
        <v>320216</v>
      </c>
      <c r="P24" s="5">
        <f t="shared" si="6"/>
        <v>325561</v>
      </c>
      <c r="Q24" s="10" t="s">
        <v>7</v>
      </c>
      <c r="S24" s="33">
        <f t="shared" si="12"/>
        <v>267237</v>
      </c>
      <c r="T24" s="8">
        <f t="shared" si="7"/>
        <v>16034</v>
      </c>
      <c r="U24" s="8">
        <f t="shared" si="13"/>
        <v>7563</v>
      </c>
      <c r="V24" s="66">
        <f t="shared" si="8"/>
        <v>23597</v>
      </c>
      <c r="W24" s="66">
        <f t="shared" si="15"/>
        <v>826</v>
      </c>
      <c r="X24" s="66">
        <f t="shared" si="1"/>
        <v>24423</v>
      </c>
      <c r="Y24" s="75"/>
      <c r="Z24" s="10">
        <v>17</v>
      </c>
      <c r="AA24" s="33">
        <f t="shared" si="11"/>
        <v>267237</v>
      </c>
      <c r="AB24" s="8">
        <f t="shared" si="9"/>
        <v>16034</v>
      </c>
      <c r="AC24" s="8">
        <f t="shared" si="14"/>
        <v>7563</v>
      </c>
      <c r="AD24" s="8">
        <f t="shared" si="10"/>
        <v>23597</v>
      </c>
    </row>
    <row r="25" spans="1:30" ht="16.5" customHeight="1">
      <c r="A25" s="10" t="s">
        <v>9</v>
      </c>
      <c r="B25" s="4">
        <f>ROUND(VLOOKUP($A25,'[1]2009'!$A$8:$K$31,2,FALSE)*(1+$A$4),0)</f>
        <v>121033</v>
      </c>
      <c r="C25" s="4">
        <f>ROUND(VLOOKUP($A25,'[1]2009'!$A$8:$K$31,3,FALSE)*(1+$A$4),0)</f>
        <v>57027</v>
      </c>
      <c r="D25" s="4">
        <v>0</v>
      </c>
      <c r="E25" s="4">
        <v>0</v>
      </c>
      <c r="F25" s="4">
        <f>ROUND(VLOOKUP($A25,'[1]2009'!$A$8:$K$31,6,FALSE)*(1+$A$4),0)</f>
        <v>35929</v>
      </c>
      <c r="G25" s="4">
        <f t="shared" si="2"/>
        <v>26022</v>
      </c>
      <c r="H25" s="4">
        <f>ROUND(VLOOKUP($A25,'[1]2009'!$A$8:$K$31,8,FALSE)*(1+$A$4),0)</f>
        <v>3451</v>
      </c>
      <c r="I25" s="4">
        <f>ROUND(VLOOKUP($A25,'[1]2009'!$A$8:$K$31,9,FALSE)*(1+$A$4),0)</f>
        <v>9350</v>
      </c>
      <c r="J25" s="4">
        <f>ROUND(VLOOKUP($A25,'[1]2009'!$A$8:$K$31,10,FALSE)*(1+$A$4),0)</f>
        <v>4824</v>
      </c>
      <c r="K25" s="4">
        <f>ROUND(VLOOKUP($A25,'[1]2009'!$A$8:$L$31,11,FALSE)*(1+$A$4),0)</f>
        <v>41688</v>
      </c>
      <c r="L25" s="8">
        <f t="shared" si="0"/>
        <v>294500</v>
      </c>
      <c r="M25" s="4">
        <f t="shared" si="3"/>
        <v>4800</v>
      </c>
      <c r="N25" s="4">
        <f t="shared" si="4"/>
        <v>5507</v>
      </c>
      <c r="O25" s="4">
        <f t="shared" si="5"/>
        <v>304807</v>
      </c>
      <c r="P25" s="5">
        <f t="shared" si="6"/>
        <v>309631</v>
      </c>
      <c r="Q25" s="10" t="s">
        <v>9</v>
      </c>
      <c r="S25" s="33">
        <f t="shared" si="12"/>
        <v>255677</v>
      </c>
      <c r="T25" s="8">
        <f t="shared" si="7"/>
        <v>15341</v>
      </c>
      <c r="U25" s="8">
        <f t="shared" si="13"/>
        <v>7236</v>
      </c>
      <c r="V25" s="66">
        <f t="shared" si="8"/>
        <v>22577</v>
      </c>
      <c r="W25" s="66">
        <f t="shared" si="15"/>
        <v>790</v>
      </c>
      <c r="X25" s="66">
        <f t="shared" si="1"/>
        <v>23367</v>
      </c>
      <c r="Y25" s="75"/>
      <c r="Z25" s="10">
        <v>18</v>
      </c>
      <c r="AA25" s="33">
        <f t="shared" si="11"/>
        <v>255677</v>
      </c>
      <c r="AB25" s="8">
        <f t="shared" si="9"/>
        <v>15341</v>
      </c>
      <c r="AC25" s="8">
        <f t="shared" si="14"/>
        <v>7236</v>
      </c>
      <c r="AD25" s="8">
        <f t="shared" si="10"/>
        <v>22577</v>
      </c>
    </row>
    <row r="26" spans="1:30" ht="16.5" customHeight="1">
      <c r="A26" s="10" t="s">
        <v>2</v>
      </c>
      <c r="B26" s="4">
        <f>ROUND(VLOOKUP($A26,'[1]2009'!$A$8:$K$31,2,FALSE)*(1+$A$4),0)</f>
        <v>165001</v>
      </c>
      <c r="C26" s="4">
        <f>ROUND(VLOOKUP($A26,'[1]2009'!$A$8:$K$31,3,FALSE)*(1+$A$4),0)</f>
        <v>96548</v>
      </c>
      <c r="D26" s="4">
        <v>0</v>
      </c>
      <c r="E26" s="4">
        <v>0</v>
      </c>
      <c r="F26" s="4">
        <f>ROUND(VLOOKUP($A26,'[1]2009'!$A$8:$K$31,6,FALSE)*(1+$A$4),0)</f>
        <v>35929</v>
      </c>
      <c r="G26" s="4">
        <f aca="true" t="shared" si="16" ref="G26:G31">ROUND(B26*20%,0)</f>
        <v>33000</v>
      </c>
      <c r="H26" s="4">
        <f>ROUND(VLOOKUP($A26,'[1]2009'!$A$8:$K$31,8,FALSE)*(1+$A$4),0)</f>
        <v>7007</v>
      </c>
      <c r="I26" s="4">
        <f>ROUND(VLOOKUP($A26,'[1]2009'!$A$8:$K$31,9,FALSE)*(1+$A$4),0)</f>
        <v>18785</v>
      </c>
      <c r="J26" s="4">
        <f>ROUND(VLOOKUP($A26,'[1]2009'!$A$8:$K$31,10,FALSE)*(1+$A$4),0)</f>
        <v>9806</v>
      </c>
      <c r="K26" s="4">
        <f>ROUND(VLOOKUP($A26,'[1]2009'!$A$8:$L$31,11,FALSE)*(1+$A$4),0)</f>
        <v>49390</v>
      </c>
      <c r="L26" s="8">
        <f t="shared" si="0"/>
        <v>405660</v>
      </c>
      <c r="M26" s="4">
        <f t="shared" si="3"/>
        <v>6612</v>
      </c>
      <c r="N26" s="4">
        <f t="shared" si="4"/>
        <v>7586</v>
      </c>
      <c r="O26" s="4">
        <f t="shared" si="5"/>
        <v>419858</v>
      </c>
      <c r="P26" s="5">
        <f t="shared" si="6"/>
        <v>429664</v>
      </c>
      <c r="Q26" s="10" t="s">
        <v>2</v>
      </c>
      <c r="S26" s="33">
        <f t="shared" si="12"/>
        <v>346868</v>
      </c>
      <c r="T26" s="8">
        <f t="shared" si="7"/>
        <v>20812</v>
      </c>
      <c r="U26" s="8">
        <f t="shared" si="13"/>
        <v>9816</v>
      </c>
      <c r="V26" s="66">
        <f t="shared" si="8"/>
        <v>30628</v>
      </c>
      <c r="W26" s="66">
        <f t="shared" si="15"/>
        <v>1072</v>
      </c>
      <c r="X26" s="66">
        <f t="shared" si="1"/>
        <v>31700</v>
      </c>
      <c r="Y26" s="75"/>
      <c r="Z26" s="10">
        <v>19</v>
      </c>
      <c r="AA26" s="33">
        <f>$B31+$C31+$F31+$K31</f>
        <v>254515</v>
      </c>
      <c r="AB26" s="8">
        <f t="shared" si="9"/>
        <v>15271</v>
      </c>
      <c r="AC26" s="8">
        <f t="shared" si="14"/>
        <v>7203</v>
      </c>
      <c r="AD26" s="8">
        <f t="shared" si="10"/>
        <v>22474</v>
      </c>
    </row>
    <row r="27" spans="1:30" ht="16.5" customHeight="1">
      <c r="A27" s="10" t="s">
        <v>4</v>
      </c>
      <c r="B27" s="4">
        <f>ROUND(VLOOKUP($A27,'[1]2009'!$A$8:$K$31,2,FALSE)*(1+$A$4),0)</f>
        <v>152884</v>
      </c>
      <c r="C27" s="4">
        <f>ROUND(VLOOKUP($A27,'[1]2009'!$A$8:$K$31,3,FALSE)*(1+$A$4),0)</f>
        <v>77549</v>
      </c>
      <c r="D27" s="4">
        <v>0</v>
      </c>
      <c r="E27" s="4">
        <v>0</v>
      </c>
      <c r="F27" s="4">
        <f>ROUND(VLOOKUP($A27,'[1]2009'!$A$8:$K$31,6,FALSE)*(1+$A$4),0)</f>
        <v>35929</v>
      </c>
      <c r="G27" s="4">
        <f t="shared" si="16"/>
        <v>30577</v>
      </c>
      <c r="H27" s="4">
        <f>ROUND(VLOOKUP($A27,'[1]2009'!$A$8:$K$31,8,FALSE)*(1+$A$4),0)</f>
        <v>5481</v>
      </c>
      <c r="I27" s="4">
        <f>ROUND(VLOOKUP($A27,'[1]2009'!$A$8:$K$31,9,FALSE)*(1+$A$4),0)</f>
        <v>14568</v>
      </c>
      <c r="J27" s="4">
        <f>ROUND(VLOOKUP($A27,'[1]2009'!$A$8:$K$31,10,FALSE)*(1+$A$4),0)</f>
        <v>7659</v>
      </c>
      <c r="K27" s="4">
        <f>ROUND(VLOOKUP($A27,'[1]2009'!$A$8:$L$31,11,FALSE)*(1+$A$4),0)</f>
        <v>42532</v>
      </c>
      <c r="L27" s="8">
        <f t="shared" si="0"/>
        <v>359520</v>
      </c>
      <c r="M27" s="4">
        <f t="shared" si="3"/>
        <v>5860</v>
      </c>
      <c r="N27" s="4">
        <f t="shared" si="4"/>
        <v>6723</v>
      </c>
      <c r="O27" s="4">
        <f t="shared" si="5"/>
        <v>372103</v>
      </c>
      <c r="P27" s="5">
        <f t="shared" si="6"/>
        <v>379762</v>
      </c>
      <c r="Q27" s="10" t="s">
        <v>4</v>
      </c>
      <c r="S27" s="33">
        <f t="shared" si="12"/>
        <v>308894</v>
      </c>
      <c r="T27" s="8">
        <f t="shared" si="7"/>
        <v>18534</v>
      </c>
      <c r="U27" s="8">
        <f t="shared" si="13"/>
        <v>8742</v>
      </c>
      <c r="V27" s="66">
        <f t="shared" si="8"/>
        <v>27276</v>
      </c>
      <c r="W27" s="66">
        <f t="shared" si="15"/>
        <v>955</v>
      </c>
      <c r="X27" s="66">
        <f t="shared" si="1"/>
        <v>28231</v>
      </c>
      <c r="Y27" s="65"/>
      <c r="Z27" s="60"/>
      <c r="AA27" s="6"/>
      <c r="AB27" s="6"/>
      <c r="AC27" s="6"/>
      <c r="AD27" s="6"/>
    </row>
    <row r="28" spans="1:30" ht="16.5" customHeight="1">
      <c r="A28" s="10" t="s">
        <v>6</v>
      </c>
      <c r="B28" s="4">
        <f>ROUND(VLOOKUP($A28,'[1]2009'!$A$8:$K$31,2,FALSE)*(1+$A$4),0)</f>
        <v>140936</v>
      </c>
      <c r="C28" s="4">
        <f>ROUND(VLOOKUP($A28,'[1]2009'!$A$8:$K$31,3,FALSE)*(1+$A$4),0)</f>
        <v>76163</v>
      </c>
      <c r="D28" s="4">
        <v>0</v>
      </c>
      <c r="E28" s="4">
        <v>0</v>
      </c>
      <c r="F28" s="4">
        <f>ROUND(VLOOKUP($A28,'[1]2009'!$A$8:$K$31,6,FALSE)*(1+$A$4),0)</f>
        <v>35929</v>
      </c>
      <c r="G28" s="4">
        <f t="shared" si="16"/>
        <v>28187</v>
      </c>
      <c r="H28" s="4">
        <f>ROUND(VLOOKUP($A28,'[1]2009'!$A$8:$K$31,8,FALSE)*(1+$A$4),0)</f>
        <v>5324</v>
      </c>
      <c r="I28" s="4">
        <f>ROUND(VLOOKUP($A28,'[1]2009'!$A$8:$K$31,9,FALSE)*(1+$A$4),0)</f>
        <v>14191</v>
      </c>
      <c r="J28" s="4">
        <f>ROUND(VLOOKUP($A28,'[1]2009'!$A$8:$K$31,10,FALSE)*(1+$A$4),0)</f>
        <v>7447</v>
      </c>
      <c r="K28" s="4">
        <f>ROUND(VLOOKUP($A28,'[1]2009'!$A$8:$L$31,11,FALSE)*(1+$A$4),0)</f>
        <v>44811</v>
      </c>
      <c r="L28" s="8">
        <f t="shared" si="0"/>
        <v>345541</v>
      </c>
      <c r="M28" s="4">
        <f t="shared" si="3"/>
        <v>5632</v>
      </c>
      <c r="N28" s="4">
        <f t="shared" si="4"/>
        <v>6462</v>
      </c>
      <c r="O28" s="4">
        <f t="shared" si="5"/>
        <v>357635</v>
      </c>
      <c r="P28" s="5">
        <f t="shared" si="6"/>
        <v>365082</v>
      </c>
      <c r="Q28" s="10" t="s">
        <v>6</v>
      </c>
      <c r="S28" s="33">
        <f t="shared" si="12"/>
        <v>297839</v>
      </c>
      <c r="T28" s="8">
        <f t="shared" si="7"/>
        <v>17870</v>
      </c>
      <c r="U28" s="8">
        <f t="shared" si="13"/>
        <v>8429</v>
      </c>
      <c r="V28" s="66">
        <f t="shared" si="8"/>
        <v>26299</v>
      </c>
      <c r="W28" s="66">
        <f t="shared" si="15"/>
        <v>920</v>
      </c>
      <c r="X28" s="66">
        <f t="shared" si="1"/>
        <v>27219</v>
      </c>
      <c r="Y28" s="65"/>
      <c r="Z28" s="6"/>
      <c r="AA28" s="6"/>
      <c r="AB28" s="7"/>
      <c r="AC28" s="7"/>
      <c r="AD28" s="7"/>
    </row>
    <row r="29" spans="1:26" ht="16.5" customHeight="1">
      <c r="A29" s="10" t="s">
        <v>8</v>
      </c>
      <c r="B29" s="4">
        <f>ROUND(VLOOKUP($A29,'[1]2009'!$A$8:$K$31,2,FALSE)*(1+$A$4),0)</f>
        <v>130732</v>
      </c>
      <c r="C29" s="4">
        <f>ROUND(VLOOKUP($A29,'[1]2009'!$A$8:$K$31,3,FALSE)*(1+$A$4),0)</f>
        <v>58888</v>
      </c>
      <c r="D29" s="4">
        <v>0</v>
      </c>
      <c r="E29" s="4">
        <v>0</v>
      </c>
      <c r="F29" s="4">
        <f>ROUND(VLOOKUP($A29,'[1]2009'!$A$8:$K$31,6,FALSE)*(1+$A$4),0)</f>
        <v>35929</v>
      </c>
      <c r="G29" s="4">
        <f t="shared" si="16"/>
        <v>26146</v>
      </c>
      <c r="H29" s="4">
        <f>ROUND(VLOOKUP($A29,'[1]2009'!$A$8:$K$31,8,FALSE)*(1+$A$4),0)</f>
        <v>3817</v>
      </c>
      <c r="I29" s="4">
        <f>ROUND(VLOOKUP($A29,'[1]2009'!$A$8:$K$31,9,FALSE)*(1+$A$4),0)</f>
        <v>10226</v>
      </c>
      <c r="J29" s="4">
        <f>ROUND(VLOOKUP($A29,'[1]2009'!$A$8:$K$31,10,FALSE)*(1+$A$4),0)</f>
        <v>5345</v>
      </c>
      <c r="K29" s="4">
        <f>ROUND(VLOOKUP($A29,'[1]2009'!$A$8:$L$31,11,FALSE)*(1+$A$4),0)</f>
        <v>41688</v>
      </c>
      <c r="L29" s="8">
        <f t="shared" si="0"/>
        <v>307426</v>
      </c>
      <c r="M29" s="4">
        <f t="shared" si="3"/>
        <v>5011</v>
      </c>
      <c r="N29" s="4">
        <f t="shared" si="4"/>
        <v>5749</v>
      </c>
      <c r="O29" s="4">
        <f t="shared" si="5"/>
        <v>318186</v>
      </c>
      <c r="P29" s="5">
        <f t="shared" si="6"/>
        <v>323531</v>
      </c>
      <c r="Q29" s="10" t="s">
        <v>8</v>
      </c>
      <c r="S29" s="33">
        <f t="shared" si="12"/>
        <v>267237</v>
      </c>
      <c r="T29" s="8">
        <f t="shared" si="7"/>
        <v>16034</v>
      </c>
      <c r="U29" s="8">
        <f t="shared" si="13"/>
        <v>7563</v>
      </c>
      <c r="V29" s="66">
        <f t="shared" si="8"/>
        <v>23597</v>
      </c>
      <c r="W29" s="66">
        <f t="shared" si="15"/>
        <v>826</v>
      </c>
      <c r="X29" s="66">
        <f t="shared" si="1"/>
        <v>24423</v>
      </c>
      <c r="Y29" s="65"/>
      <c r="Z29" s="6"/>
    </row>
    <row r="30" spans="1:26" ht="16.5" customHeight="1">
      <c r="A30" s="10" t="s">
        <v>10</v>
      </c>
      <c r="B30" s="4">
        <f>ROUND(VLOOKUP($A30,'[1]2009'!$A$8:$K$31,2,FALSE)*(1+$A$4),0)</f>
        <v>121033</v>
      </c>
      <c r="C30" s="4">
        <f>ROUND(VLOOKUP($A30,'[1]2009'!$A$8:$K$31,3,FALSE)*(1+$A$4),0)</f>
        <v>57027</v>
      </c>
      <c r="D30" s="4">
        <v>0</v>
      </c>
      <c r="E30" s="4">
        <v>0</v>
      </c>
      <c r="F30" s="4">
        <f>ROUND(VLOOKUP($A30,'[1]2009'!$A$8:$K$31,6,FALSE)*(1+$A$4),0)</f>
        <v>35929</v>
      </c>
      <c r="G30" s="4">
        <f t="shared" si="16"/>
        <v>24207</v>
      </c>
      <c r="H30" s="4">
        <f>ROUND(VLOOKUP($A30,'[1]2009'!$A$8:$K$31,8,FALSE)*(1+$A$4),0)</f>
        <v>3451</v>
      </c>
      <c r="I30" s="4">
        <f>ROUND(VLOOKUP($A30,'[1]2009'!$A$8:$K$31,9,FALSE)*(1+$A$4),0)</f>
        <v>9350</v>
      </c>
      <c r="J30" s="4">
        <f>ROUND(VLOOKUP($A30,'[1]2009'!$A$8:$K$31,10,FALSE)*(1+$A$4),0)</f>
        <v>4824</v>
      </c>
      <c r="K30" s="4">
        <f>ROUND(VLOOKUP($A30,'[1]2009'!$A$8:$L$31,11,FALSE)*(1+$A$4),0)</f>
        <v>41688</v>
      </c>
      <c r="L30" s="8">
        <f t="shared" si="0"/>
        <v>292685</v>
      </c>
      <c r="M30" s="4">
        <f t="shared" si="3"/>
        <v>4771</v>
      </c>
      <c r="N30" s="4">
        <f t="shared" si="4"/>
        <v>5473</v>
      </c>
      <c r="O30" s="4">
        <f t="shared" si="5"/>
        <v>302929</v>
      </c>
      <c r="P30" s="5">
        <f t="shared" si="6"/>
        <v>307753</v>
      </c>
      <c r="Q30" s="10" t="s">
        <v>10</v>
      </c>
      <c r="S30" s="33">
        <f t="shared" si="12"/>
        <v>255677</v>
      </c>
      <c r="T30" s="8">
        <f t="shared" si="7"/>
        <v>15341</v>
      </c>
      <c r="U30" s="8">
        <f t="shared" si="13"/>
        <v>7236</v>
      </c>
      <c r="V30" s="66">
        <f t="shared" si="8"/>
        <v>22577</v>
      </c>
      <c r="W30" s="66">
        <f t="shared" si="15"/>
        <v>790</v>
      </c>
      <c r="X30" s="66">
        <f t="shared" si="1"/>
        <v>23367</v>
      </c>
      <c r="Y30" s="65"/>
      <c r="Z30" s="6"/>
    </row>
    <row r="31" spans="1:26" ht="16.5" customHeight="1">
      <c r="A31" s="10">
        <v>19</v>
      </c>
      <c r="B31" s="4">
        <f>ROUND(VLOOKUP($A31,'[1]2009'!$A$8:$K$31,2,FALSE)*(1+$A$4),0)</f>
        <v>112762</v>
      </c>
      <c r="C31" s="4">
        <f>ROUND(VLOOKUP($A31,'[1]2009'!$A$8:$K$31,3,FALSE)*(1+$A$4),0)</f>
        <v>62372</v>
      </c>
      <c r="D31" s="4">
        <v>0</v>
      </c>
      <c r="E31" s="4">
        <v>0</v>
      </c>
      <c r="F31" s="4">
        <f>ROUND(VLOOKUP($A31,'[1]2009'!$A$8:$K$31,6,FALSE)*(1+$A$4),0)</f>
        <v>35929</v>
      </c>
      <c r="G31" s="4">
        <f t="shared" si="16"/>
        <v>22552</v>
      </c>
      <c r="H31" s="4">
        <f>ROUND(VLOOKUP($A31,'[1]2009'!$A$8:$K$31,8,FALSE)*(1+$A$4),0)</f>
        <v>3507</v>
      </c>
      <c r="I31" s="4">
        <f>ROUND(VLOOKUP($A31,'[1]2009'!$A$8:$K$31,9,FALSE)*(1+$A$4),0)</f>
        <v>9479</v>
      </c>
      <c r="J31" s="4">
        <f>ROUND(VLOOKUP($A31,'[1]2009'!$A$8:$K$31,10,FALSE)*(1+$A$4),0)</f>
        <v>4922</v>
      </c>
      <c r="K31" s="4">
        <f>ROUND(VLOOKUP($A31,'[1]2009'!$A$8:$L$31,11,FALSE)*(1+$A$4),0)</f>
        <v>43452</v>
      </c>
      <c r="L31" s="8">
        <f t="shared" si="0"/>
        <v>290053</v>
      </c>
      <c r="M31" s="4">
        <f t="shared" si="3"/>
        <v>4728</v>
      </c>
      <c r="N31" s="4">
        <f t="shared" si="4"/>
        <v>5424</v>
      </c>
      <c r="O31" s="4">
        <f t="shared" si="5"/>
        <v>300205</v>
      </c>
      <c r="P31" s="5">
        <f t="shared" si="6"/>
        <v>305127</v>
      </c>
      <c r="Q31" s="10">
        <v>19</v>
      </c>
      <c r="S31" s="33">
        <f>B31+C31+F31+K31</f>
        <v>254515</v>
      </c>
      <c r="T31" s="8">
        <f t="shared" si="7"/>
        <v>15271</v>
      </c>
      <c r="U31" s="8">
        <f t="shared" si="13"/>
        <v>7203</v>
      </c>
      <c r="V31" s="66">
        <f t="shared" si="8"/>
        <v>22474</v>
      </c>
      <c r="W31" s="66">
        <f t="shared" si="15"/>
        <v>787</v>
      </c>
      <c r="X31" s="66">
        <f t="shared" si="1"/>
        <v>23261</v>
      </c>
      <c r="Y31" s="65"/>
      <c r="Z31" s="6"/>
    </row>
    <row r="32" spans="1:26" s="70" customFormat="1" ht="15">
      <c r="A32" s="68"/>
      <c r="B32" s="69">
        <f aca="true" t="shared" si="17" ref="B32:P32">SUM(B8:B31)</f>
        <v>5556822</v>
      </c>
      <c r="C32" s="69">
        <f t="shared" si="17"/>
        <v>10739726</v>
      </c>
      <c r="D32" s="69">
        <f>SUM(D8:D31)</f>
        <v>2005636</v>
      </c>
      <c r="E32" s="69">
        <f>SUM(E8:E31)</f>
        <v>867999</v>
      </c>
      <c r="F32" s="69">
        <f t="shared" si="17"/>
        <v>673203</v>
      </c>
      <c r="G32" s="69">
        <f t="shared" si="17"/>
        <v>1182365</v>
      </c>
      <c r="H32" s="69">
        <f t="shared" si="17"/>
        <v>654507</v>
      </c>
      <c r="I32" s="69">
        <f t="shared" si="17"/>
        <v>1536871</v>
      </c>
      <c r="J32" s="69">
        <f>SUM(J8:J31)</f>
        <v>889409</v>
      </c>
      <c r="K32" s="69">
        <f t="shared" si="17"/>
        <v>736419</v>
      </c>
      <c r="L32" s="69">
        <f t="shared" si="17"/>
        <v>23953548</v>
      </c>
      <c r="M32" s="69">
        <f t="shared" si="17"/>
        <v>390443</v>
      </c>
      <c r="N32" s="69">
        <f t="shared" si="17"/>
        <v>447933</v>
      </c>
      <c r="O32" s="69">
        <f t="shared" si="17"/>
        <v>24791924</v>
      </c>
      <c r="P32" s="69">
        <f t="shared" si="17"/>
        <v>25681333</v>
      </c>
      <c r="Q32" s="69"/>
      <c r="S32" s="69">
        <f aca="true" t="shared" si="18" ref="S32:X32">SUM(S8:S31)</f>
        <v>15937475</v>
      </c>
      <c r="T32" s="69">
        <f t="shared" si="18"/>
        <v>956248</v>
      </c>
      <c r="U32" s="69">
        <f t="shared" si="18"/>
        <v>451031</v>
      </c>
      <c r="V32" s="69">
        <f t="shared" si="18"/>
        <v>1407279</v>
      </c>
      <c r="W32" s="69">
        <f t="shared" si="18"/>
        <v>23626</v>
      </c>
      <c r="X32" s="69">
        <f t="shared" si="18"/>
        <v>1430905</v>
      </c>
      <c r="Y32" s="71"/>
      <c r="Z32" s="72"/>
    </row>
    <row r="33" spans="1:25" ht="12.75">
      <c r="A33">
        <v>1</v>
      </c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  <c r="J33">
        <v>10</v>
      </c>
      <c r="K33">
        <v>11</v>
      </c>
      <c r="L33">
        <v>12</v>
      </c>
      <c r="M33">
        <v>13</v>
      </c>
      <c r="N33">
        <v>14</v>
      </c>
      <c r="O33">
        <v>15</v>
      </c>
      <c r="P33">
        <v>16</v>
      </c>
      <c r="Q33">
        <v>17</v>
      </c>
      <c r="R33">
        <v>18</v>
      </c>
      <c r="S33">
        <v>19</v>
      </c>
      <c r="T33">
        <v>20</v>
      </c>
      <c r="U33">
        <v>21</v>
      </c>
      <c r="V33">
        <v>22</v>
      </c>
      <c r="W33" s="7"/>
      <c r="X33" s="7"/>
      <c r="Y33" s="62"/>
    </row>
    <row r="34" spans="3:14" ht="12.75">
      <c r="C34" s="11"/>
      <c r="E34" s="11"/>
      <c r="F34" s="11"/>
      <c r="G34" s="11"/>
      <c r="H34" s="11"/>
      <c r="I34" s="11"/>
      <c r="K34" s="11"/>
      <c r="L34" s="11"/>
      <c r="M34" s="11"/>
      <c r="N34" s="11"/>
    </row>
    <row r="36" spans="13:14" ht="12.75">
      <c r="M36" s="11"/>
      <c r="N36" s="11"/>
    </row>
  </sheetData>
  <sheetProtection/>
  <mergeCells count="13">
    <mergeCell ref="A2:F2"/>
    <mergeCell ref="A3:R3"/>
    <mergeCell ref="O5:P5"/>
    <mergeCell ref="A4:R4"/>
    <mergeCell ref="L5:L7"/>
    <mergeCell ref="Q5:Q7"/>
    <mergeCell ref="AB5:AB6"/>
    <mergeCell ref="AC5:AC6"/>
    <mergeCell ref="AD5:AD6"/>
    <mergeCell ref="T5:T6"/>
    <mergeCell ref="Z5:Z7"/>
    <mergeCell ref="U5:U6"/>
    <mergeCell ref="X5:X6"/>
  </mergeCells>
  <printOptions horizontalCentered="1"/>
  <pageMargins left="0.21" right="0.17" top="0.3937007874015748" bottom="0.3937007874015748" header="0" footer="0"/>
  <pageSetup fitToHeight="1" fitToWidth="1" horizontalDpi="300" verticalDpi="300" orientation="landscape" paperSize="9" scale="68" r:id="rId1"/>
  <headerFooter alignWithMargins="0"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="75" zoomScaleNormal="75" zoomScalePageLayoutView="0" workbookViewId="0" topLeftCell="A1">
      <selection activeCell="F8" sqref="F8"/>
    </sheetView>
  </sheetViews>
  <sheetFormatPr defaultColWidth="11.421875" defaultRowHeight="12.75"/>
  <cols>
    <col min="1" max="1" width="7.57421875" style="0" customWidth="1"/>
    <col min="2" max="2" width="9.421875" style="0" customWidth="1"/>
    <col min="3" max="3" width="13.421875" style="0" bestFit="1" customWidth="1"/>
    <col min="4" max="4" width="10.421875" style="0" customWidth="1"/>
    <col min="5" max="5" width="9.57421875" style="0" customWidth="1"/>
    <col min="6" max="6" width="10.421875" style="0" customWidth="1"/>
    <col min="7" max="7" width="9.00390625" style="0" customWidth="1"/>
  </cols>
  <sheetData>
    <row r="1" spans="1:9" ht="39" customHeight="1">
      <c r="A1" s="106" t="s">
        <v>12</v>
      </c>
      <c r="B1" s="106"/>
      <c r="C1" s="106"/>
      <c r="D1" s="106"/>
      <c r="E1" s="79"/>
      <c r="F1" s="79"/>
      <c r="G1" s="79"/>
      <c r="H1" s="79"/>
      <c r="I1" s="79"/>
    </row>
    <row r="2" spans="1:9" ht="13.5">
      <c r="A2" s="78"/>
      <c r="B2" s="78"/>
      <c r="C2" s="78"/>
      <c r="D2" s="78"/>
      <c r="E2" s="79"/>
      <c r="F2" s="79"/>
      <c r="G2" s="79"/>
      <c r="H2" s="79"/>
      <c r="I2" s="79"/>
    </row>
    <row r="3" spans="1:9" ht="12.75">
      <c r="A3" s="105" t="s">
        <v>45</v>
      </c>
      <c r="B3" s="105"/>
      <c r="C3" s="105"/>
      <c r="D3" s="105"/>
      <c r="E3" s="105"/>
      <c r="F3" s="105"/>
      <c r="G3" s="105"/>
      <c r="H3" s="105"/>
      <c r="I3" s="79"/>
    </row>
    <row r="4" spans="1:9" ht="13.5">
      <c r="A4" s="80"/>
      <c r="B4" s="81"/>
      <c r="C4" s="81"/>
      <c r="D4" s="79"/>
      <c r="E4" s="79"/>
      <c r="F4" s="79"/>
      <c r="G4" s="79"/>
      <c r="H4" s="91" t="s">
        <v>48</v>
      </c>
      <c r="I4" s="79"/>
    </row>
    <row r="5" spans="1:9" ht="12.75">
      <c r="A5" s="21" t="s">
        <v>0</v>
      </c>
      <c r="B5" s="22" t="s">
        <v>24</v>
      </c>
      <c r="C5" s="22" t="s">
        <v>25</v>
      </c>
      <c r="D5" s="23" t="s">
        <v>26</v>
      </c>
      <c r="E5" s="24" t="s">
        <v>49</v>
      </c>
      <c r="F5" s="25" t="s">
        <v>49</v>
      </c>
      <c r="G5" s="25" t="s">
        <v>50</v>
      </c>
      <c r="H5" s="23" t="s">
        <v>47</v>
      </c>
      <c r="I5" s="21" t="s">
        <v>0</v>
      </c>
    </row>
    <row r="6" spans="1:9" ht="12.75">
      <c r="A6" s="26"/>
      <c r="B6" s="27" t="s">
        <v>27</v>
      </c>
      <c r="C6" s="27" t="s">
        <v>28</v>
      </c>
      <c r="D6" s="28"/>
      <c r="E6" s="29" t="s">
        <v>29</v>
      </c>
      <c r="F6" s="82">
        <v>0.25</v>
      </c>
      <c r="G6" s="82">
        <v>0.5</v>
      </c>
      <c r="H6" s="28" t="s">
        <v>30</v>
      </c>
      <c r="I6" s="26"/>
    </row>
    <row r="7" spans="1:9" ht="13.5">
      <c r="A7" s="83">
        <v>2</v>
      </c>
      <c r="B7" s="84">
        <f>'2010'!B8</f>
        <v>420928</v>
      </c>
      <c r="C7" s="84">
        <f>'2010'!C8</f>
        <v>1584708</v>
      </c>
      <c r="D7" s="85">
        <f>SUM(B7:C7)</f>
        <v>2005636</v>
      </c>
      <c r="E7" s="86">
        <f>D7/190</f>
        <v>10555.978947368421</v>
      </c>
      <c r="F7" s="87">
        <f>$E7*1.25</f>
        <v>13194.973684210527</v>
      </c>
      <c r="G7" s="87">
        <f>E7*1.5</f>
        <v>15833.968421052632</v>
      </c>
      <c r="H7" s="85">
        <f aca="true" t="shared" si="0" ref="H7:H24">$F7*40</f>
        <v>527798.9473684211</v>
      </c>
      <c r="I7" s="88">
        <v>2</v>
      </c>
    </row>
    <row r="8" spans="1:9" ht="13.5">
      <c r="A8" s="88">
        <v>3</v>
      </c>
      <c r="B8" s="89">
        <f>'2010'!B10</f>
        <v>429245</v>
      </c>
      <c r="C8" s="84">
        <f>'2010'!C10</f>
        <v>1306752</v>
      </c>
      <c r="D8" s="85">
        <f aca="true" t="shared" si="1" ref="D8:D24">SUM(B8:C8)</f>
        <v>1735997</v>
      </c>
      <c r="E8" s="86">
        <f aca="true" t="shared" si="2" ref="E8:E24">D8/190</f>
        <v>9136.826315789474</v>
      </c>
      <c r="F8" s="87">
        <f aca="true" t="shared" si="3" ref="F8:F24">$E8*1.25</f>
        <v>11421.032894736843</v>
      </c>
      <c r="G8" s="87">
        <f aca="true" t="shared" si="4" ref="G8:G24">E8*1.5</f>
        <v>13705.23947368421</v>
      </c>
      <c r="H8" s="85">
        <f t="shared" si="0"/>
        <v>456841.3157894737</v>
      </c>
      <c r="I8" s="88">
        <v>3</v>
      </c>
    </row>
    <row r="9" spans="1:9" ht="13.5">
      <c r="A9" s="88">
        <v>4</v>
      </c>
      <c r="B9" s="89">
        <f>'2010'!B11</f>
        <v>406920</v>
      </c>
      <c r="C9" s="84">
        <f>'2010'!C11</f>
        <v>1267834</v>
      </c>
      <c r="D9" s="85">
        <f t="shared" si="1"/>
        <v>1674754</v>
      </c>
      <c r="E9" s="86">
        <f t="shared" si="2"/>
        <v>8814.494736842105</v>
      </c>
      <c r="F9" s="87">
        <f t="shared" si="3"/>
        <v>11018.118421052632</v>
      </c>
      <c r="G9" s="87">
        <f t="shared" si="4"/>
        <v>13221.742105263158</v>
      </c>
      <c r="H9" s="85">
        <f t="shared" si="0"/>
        <v>440724.7368421053</v>
      </c>
      <c r="I9" s="88">
        <v>4</v>
      </c>
    </row>
    <row r="10" spans="1:9" ht="13.5">
      <c r="A10" s="83">
        <v>5</v>
      </c>
      <c r="B10" s="89">
        <f>'2010'!B12</f>
        <v>384600</v>
      </c>
      <c r="C10" s="84">
        <f>'2010'!C12</f>
        <v>1089675</v>
      </c>
      <c r="D10" s="85">
        <f t="shared" si="1"/>
        <v>1474275</v>
      </c>
      <c r="E10" s="86">
        <f t="shared" si="2"/>
        <v>7759.3421052631575</v>
      </c>
      <c r="F10" s="87">
        <f t="shared" si="3"/>
        <v>9699.177631578947</v>
      </c>
      <c r="G10" s="87">
        <f t="shared" si="4"/>
        <v>11639.013157894737</v>
      </c>
      <c r="H10" s="85">
        <f t="shared" si="0"/>
        <v>387967.10526315786</v>
      </c>
      <c r="I10" s="88">
        <v>5</v>
      </c>
    </row>
    <row r="11" spans="1:9" ht="13.5">
      <c r="A11" s="88">
        <v>6</v>
      </c>
      <c r="B11" s="89">
        <f>'2010'!B13</f>
        <v>333800</v>
      </c>
      <c r="C11" s="84">
        <f>'2010'!C13</f>
        <v>920857</v>
      </c>
      <c r="D11" s="85">
        <f t="shared" si="1"/>
        <v>1254657</v>
      </c>
      <c r="E11" s="86">
        <f t="shared" si="2"/>
        <v>6603.457894736842</v>
      </c>
      <c r="F11" s="87">
        <f t="shared" si="3"/>
        <v>8254.322368421052</v>
      </c>
      <c r="G11" s="87">
        <f t="shared" si="4"/>
        <v>9905.186842105262</v>
      </c>
      <c r="H11" s="85">
        <f t="shared" si="0"/>
        <v>330172.8947368421</v>
      </c>
      <c r="I11" s="88">
        <v>6</v>
      </c>
    </row>
    <row r="12" spans="1:9" ht="13.5">
      <c r="A12" s="88">
        <v>7</v>
      </c>
      <c r="B12" s="89">
        <f>'2010'!B14</f>
        <v>309346</v>
      </c>
      <c r="C12" s="84">
        <f>'2010'!C14</f>
        <v>690576</v>
      </c>
      <c r="D12" s="85">
        <f t="shared" si="1"/>
        <v>999922</v>
      </c>
      <c r="E12" s="86">
        <f t="shared" si="2"/>
        <v>5262.747368421053</v>
      </c>
      <c r="F12" s="87">
        <f t="shared" si="3"/>
        <v>6578.434210526316</v>
      </c>
      <c r="G12" s="87">
        <f t="shared" si="4"/>
        <v>7894.121052631579</v>
      </c>
      <c r="H12" s="85">
        <f t="shared" si="0"/>
        <v>263137.36842105264</v>
      </c>
      <c r="I12" s="88">
        <v>7</v>
      </c>
    </row>
    <row r="13" spans="1:9" ht="13.5">
      <c r="A13" s="83">
        <v>8</v>
      </c>
      <c r="B13" s="89">
        <f>'2010'!B15</f>
        <v>265658</v>
      </c>
      <c r="C13" s="84">
        <f>'2010'!C15</f>
        <v>530218</v>
      </c>
      <c r="D13" s="85">
        <f t="shared" si="1"/>
        <v>795876</v>
      </c>
      <c r="E13" s="86">
        <f t="shared" si="2"/>
        <v>4188.821052631579</v>
      </c>
      <c r="F13" s="87">
        <f t="shared" si="3"/>
        <v>5236.026315789473</v>
      </c>
      <c r="G13" s="87">
        <f t="shared" si="4"/>
        <v>6283.231578947369</v>
      </c>
      <c r="H13" s="85">
        <f t="shared" si="0"/>
        <v>209441.05263157893</v>
      </c>
      <c r="I13" s="88">
        <v>8</v>
      </c>
    </row>
    <row r="14" spans="1:9" ht="13.5">
      <c r="A14" s="88">
        <v>9</v>
      </c>
      <c r="B14" s="89">
        <f>'2010'!B16</f>
        <v>240339</v>
      </c>
      <c r="C14" s="84">
        <f>'2010'!C16</f>
        <v>407409</v>
      </c>
      <c r="D14" s="85">
        <f t="shared" si="1"/>
        <v>647748</v>
      </c>
      <c r="E14" s="86">
        <f t="shared" si="2"/>
        <v>3409.2</v>
      </c>
      <c r="F14" s="87">
        <f t="shared" si="3"/>
        <v>4261.5</v>
      </c>
      <c r="G14" s="87">
        <f t="shared" si="4"/>
        <v>5113.799999999999</v>
      </c>
      <c r="H14" s="85">
        <f t="shared" si="0"/>
        <v>170460</v>
      </c>
      <c r="I14" s="88">
        <v>9</v>
      </c>
    </row>
    <row r="15" spans="1:9" ht="13.5">
      <c r="A15" s="88">
        <v>10</v>
      </c>
      <c r="B15" s="89">
        <f>'2010'!B17</f>
        <v>224437</v>
      </c>
      <c r="C15" s="84">
        <f>'2010'!C17</f>
        <v>307955</v>
      </c>
      <c r="D15" s="85">
        <f t="shared" si="1"/>
        <v>532392</v>
      </c>
      <c r="E15" s="86">
        <f t="shared" si="2"/>
        <v>2802.063157894737</v>
      </c>
      <c r="F15" s="87">
        <f t="shared" si="3"/>
        <v>3502.578947368421</v>
      </c>
      <c r="G15" s="87">
        <f t="shared" si="4"/>
        <v>4203.094736842106</v>
      </c>
      <c r="H15" s="85">
        <f t="shared" si="0"/>
        <v>140103.15789473683</v>
      </c>
      <c r="I15" s="88">
        <v>10</v>
      </c>
    </row>
    <row r="16" spans="1:9" ht="13.5">
      <c r="A16" s="83">
        <v>11</v>
      </c>
      <c r="B16" s="89">
        <f>'2010'!B18</f>
        <v>207765</v>
      </c>
      <c r="C16" s="84">
        <f>'2010'!C18</f>
        <v>232695</v>
      </c>
      <c r="D16" s="85">
        <f t="shared" si="1"/>
        <v>440460</v>
      </c>
      <c r="E16" s="86">
        <f t="shared" si="2"/>
        <v>2318.2105263157896</v>
      </c>
      <c r="F16" s="87">
        <f t="shared" si="3"/>
        <v>2897.763157894737</v>
      </c>
      <c r="G16" s="87">
        <f t="shared" si="4"/>
        <v>3477.315789473684</v>
      </c>
      <c r="H16" s="85">
        <f t="shared" si="0"/>
        <v>115910.52631578948</v>
      </c>
      <c r="I16" s="88">
        <v>11</v>
      </c>
    </row>
    <row r="17" spans="1:9" ht="13.5">
      <c r="A17" s="88">
        <v>12</v>
      </c>
      <c r="B17" s="89">
        <f>'2010'!B19</f>
        <v>192428</v>
      </c>
      <c r="C17" s="84">
        <f>'2010'!C19</f>
        <v>171759</v>
      </c>
      <c r="D17" s="85">
        <f t="shared" si="1"/>
        <v>364187</v>
      </c>
      <c r="E17" s="86">
        <f t="shared" si="2"/>
        <v>1916.7736842105264</v>
      </c>
      <c r="F17" s="87">
        <f t="shared" si="3"/>
        <v>2395.967105263158</v>
      </c>
      <c r="G17" s="87">
        <f t="shared" si="4"/>
        <v>2875.16052631579</v>
      </c>
      <c r="H17" s="85">
        <f t="shared" si="0"/>
        <v>95838.68421052632</v>
      </c>
      <c r="I17" s="88">
        <v>12</v>
      </c>
    </row>
    <row r="18" spans="1:9" ht="13.5">
      <c r="A18" s="88">
        <v>13</v>
      </c>
      <c r="B18" s="89">
        <f>'2010'!B20</f>
        <v>178177</v>
      </c>
      <c r="C18" s="84">
        <f>'2010'!C20</f>
        <v>127814</v>
      </c>
      <c r="D18" s="85">
        <f t="shared" si="1"/>
        <v>305991</v>
      </c>
      <c r="E18" s="86">
        <f t="shared" si="2"/>
        <v>1610.4789473684211</v>
      </c>
      <c r="F18" s="87">
        <f t="shared" si="3"/>
        <v>2013.0986842105265</v>
      </c>
      <c r="G18" s="87">
        <f t="shared" si="4"/>
        <v>2415.7184210526316</v>
      </c>
      <c r="H18" s="85">
        <f t="shared" si="0"/>
        <v>80523.94736842105</v>
      </c>
      <c r="I18" s="88">
        <v>13</v>
      </c>
    </row>
    <row r="19" spans="1:9" ht="13.5">
      <c r="A19" s="83">
        <v>14</v>
      </c>
      <c r="B19" s="89">
        <f>'2010'!B21</f>
        <v>165001</v>
      </c>
      <c r="C19" s="84">
        <f>'2010'!C21</f>
        <v>96548</v>
      </c>
      <c r="D19" s="85">
        <f t="shared" si="1"/>
        <v>261549</v>
      </c>
      <c r="E19" s="86">
        <f t="shared" si="2"/>
        <v>1376.5736842105264</v>
      </c>
      <c r="F19" s="87">
        <f t="shared" si="3"/>
        <v>1720.717105263158</v>
      </c>
      <c r="G19" s="87">
        <f>E19*1.5</f>
        <v>2064.8605263157897</v>
      </c>
      <c r="H19" s="85">
        <f t="shared" si="0"/>
        <v>68828.68421052632</v>
      </c>
      <c r="I19" s="88">
        <v>14</v>
      </c>
    </row>
    <row r="20" spans="1:9" ht="13.5">
      <c r="A20" s="88">
        <v>15</v>
      </c>
      <c r="B20" s="89">
        <f>'2010'!B22</f>
        <v>152884</v>
      </c>
      <c r="C20" s="84">
        <f>'2010'!C22</f>
        <v>77549</v>
      </c>
      <c r="D20" s="85">
        <f t="shared" si="1"/>
        <v>230433</v>
      </c>
      <c r="E20" s="86">
        <f t="shared" si="2"/>
        <v>1212.8052631578948</v>
      </c>
      <c r="F20" s="87">
        <f t="shared" si="3"/>
        <v>1516.0065789473686</v>
      </c>
      <c r="G20" s="87">
        <f>E20*1.5</f>
        <v>1819.2078947368423</v>
      </c>
      <c r="H20" s="85">
        <f t="shared" si="0"/>
        <v>60640.26315789474</v>
      </c>
      <c r="I20" s="88">
        <v>15</v>
      </c>
    </row>
    <row r="21" spans="1:9" ht="13.5">
      <c r="A21" s="88">
        <v>16</v>
      </c>
      <c r="B21" s="89">
        <f>'2010'!B23</f>
        <v>140936</v>
      </c>
      <c r="C21" s="84">
        <f>'2010'!C23</f>
        <v>76163</v>
      </c>
      <c r="D21" s="85">
        <f t="shared" si="1"/>
        <v>217099</v>
      </c>
      <c r="E21" s="86">
        <f t="shared" si="2"/>
        <v>1142.6263157894737</v>
      </c>
      <c r="F21" s="87">
        <f t="shared" si="3"/>
        <v>1428.282894736842</v>
      </c>
      <c r="G21" s="87">
        <f>E21*1.5</f>
        <v>1713.9394736842105</v>
      </c>
      <c r="H21" s="85">
        <f t="shared" si="0"/>
        <v>57131.31578947368</v>
      </c>
      <c r="I21" s="88">
        <v>16</v>
      </c>
    </row>
    <row r="22" spans="1:9" ht="13.5">
      <c r="A22" s="83">
        <v>17</v>
      </c>
      <c r="B22" s="89">
        <f>'2010'!B24</f>
        <v>130732</v>
      </c>
      <c r="C22" s="84">
        <f>'2010'!C24</f>
        <v>58888</v>
      </c>
      <c r="D22" s="85">
        <f t="shared" si="1"/>
        <v>189620</v>
      </c>
      <c r="E22" s="86">
        <f t="shared" si="2"/>
        <v>998</v>
      </c>
      <c r="F22" s="87">
        <f t="shared" si="3"/>
        <v>1247.5</v>
      </c>
      <c r="G22" s="87">
        <f>E22*1.5</f>
        <v>1497</v>
      </c>
      <c r="H22" s="85">
        <f t="shared" si="0"/>
        <v>49900</v>
      </c>
      <c r="I22" s="88">
        <v>17</v>
      </c>
    </row>
    <row r="23" spans="1:9" ht="13.5">
      <c r="A23" s="88">
        <v>18</v>
      </c>
      <c r="B23" s="89">
        <f>'2010'!B25</f>
        <v>121033</v>
      </c>
      <c r="C23" s="84">
        <f>'2010'!C25</f>
        <v>57027</v>
      </c>
      <c r="D23" s="85">
        <f t="shared" si="1"/>
        <v>178060</v>
      </c>
      <c r="E23" s="86">
        <f t="shared" si="2"/>
        <v>937.1578947368421</v>
      </c>
      <c r="F23" s="87">
        <f t="shared" si="3"/>
        <v>1171.4473684210525</v>
      </c>
      <c r="G23" s="87">
        <f>E23*1.5</f>
        <v>1405.7368421052631</v>
      </c>
      <c r="H23" s="85">
        <f t="shared" si="0"/>
        <v>46857.8947368421</v>
      </c>
      <c r="I23" s="88">
        <v>18</v>
      </c>
    </row>
    <row r="24" spans="1:9" ht="13.5">
      <c r="A24" s="88">
        <v>19</v>
      </c>
      <c r="B24" s="89">
        <f>'2010'!B$31</f>
        <v>112762</v>
      </c>
      <c r="C24" s="84">
        <f>'2010'!C31</f>
        <v>62372</v>
      </c>
      <c r="D24" s="85">
        <f t="shared" si="1"/>
        <v>175134</v>
      </c>
      <c r="E24" s="86">
        <f t="shared" si="2"/>
        <v>921.7578947368421</v>
      </c>
      <c r="F24" s="87">
        <f t="shared" si="3"/>
        <v>1152.1973684210527</v>
      </c>
      <c r="G24" s="87">
        <f t="shared" si="4"/>
        <v>1382.6368421052632</v>
      </c>
      <c r="H24" s="85">
        <f t="shared" si="0"/>
        <v>46087.89473684211</v>
      </c>
      <c r="I24" s="88">
        <v>19</v>
      </c>
    </row>
    <row r="25" spans="1:9" ht="12.75">
      <c r="A25" s="79"/>
      <c r="B25" s="90"/>
      <c r="C25" s="79"/>
      <c r="D25" s="79"/>
      <c r="E25" s="79"/>
      <c r="F25" s="79"/>
      <c r="G25" s="79"/>
      <c r="H25" s="79"/>
      <c r="I25" s="79"/>
    </row>
  </sheetData>
  <sheetProtection/>
  <mergeCells count="2">
    <mergeCell ref="A3:H3"/>
    <mergeCell ref="A1:D1"/>
  </mergeCells>
  <printOptions horizontalCentered="1"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8.28125" style="0" customWidth="1"/>
    <col min="2" max="2" width="8.140625" style="0" customWidth="1"/>
    <col min="8" max="8" width="10.00390625" style="0" customWidth="1"/>
  </cols>
  <sheetData>
    <row r="1" spans="1:8" ht="30.75" customHeight="1">
      <c r="A1" s="108" t="s">
        <v>12</v>
      </c>
      <c r="B1" s="108"/>
      <c r="C1" s="108"/>
      <c r="D1" s="108"/>
      <c r="E1" s="40"/>
      <c r="F1" s="40"/>
      <c r="G1" s="40"/>
      <c r="H1" s="39"/>
    </row>
    <row r="2" spans="1:8" ht="30.75" customHeight="1">
      <c r="A2" s="53"/>
      <c r="B2" s="53"/>
      <c r="C2" s="53"/>
      <c r="D2" s="53"/>
      <c r="E2" s="40"/>
      <c r="F2" s="40"/>
      <c r="G2" s="40"/>
      <c r="H2" s="39"/>
    </row>
    <row r="3" spans="1:8" ht="15.75">
      <c r="A3" s="107" t="s">
        <v>46</v>
      </c>
      <c r="B3" s="107"/>
      <c r="C3" s="107"/>
      <c r="D3" s="107"/>
      <c r="E3" s="107"/>
      <c r="F3" s="107"/>
      <c r="G3" s="107"/>
      <c r="H3" s="107"/>
    </row>
    <row r="4" spans="1:8" ht="15.75">
      <c r="A4" s="107" t="s">
        <v>33</v>
      </c>
      <c r="B4" s="107"/>
      <c r="C4" s="107"/>
      <c r="D4" s="107"/>
      <c r="E4" s="107"/>
      <c r="F4" s="107"/>
      <c r="G4" s="107"/>
      <c r="H4" s="107"/>
    </row>
    <row r="5" spans="1:8" ht="16.5" thickBot="1">
      <c r="A5" s="38"/>
      <c r="B5" s="39"/>
      <c r="C5" s="38"/>
      <c r="D5" s="40"/>
      <c r="E5" s="40"/>
      <c r="F5" s="40"/>
      <c r="G5" s="40"/>
      <c r="H5" s="39"/>
    </row>
    <row r="6" spans="1:8" ht="15">
      <c r="A6" s="41" t="s">
        <v>0</v>
      </c>
      <c r="B6" s="41" t="s">
        <v>34</v>
      </c>
      <c r="C6" s="41" t="s">
        <v>0</v>
      </c>
      <c r="D6" s="42" t="s">
        <v>24</v>
      </c>
      <c r="E6" s="43">
        <v>1</v>
      </c>
      <c r="F6" s="43">
        <v>0.4</v>
      </c>
      <c r="G6" s="43">
        <v>0.2</v>
      </c>
      <c r="H6" s="41" t="s">
        <v>0</v>
      </c>
    </row>
    <row r="7" spans="1:8" ht="15.75" thickBot="1">
      <c r="A7" s="44"/>
      <c r="B7" s="44"/>
      <c r="C7" s="44" t="s">
        <v>35</v>
      </c>
      <c r="D7" s="37" t="s">
        <v>27</v>
      </c>
      <c r="E7" s="45"/>
      <c r="F7" s="45"/>
      <c r="G7" s="45"/>
      <c r="H7" s="44"/>
    </row>
    <row r="8" spans="1:8" ht="15.75">
      <c r="A8" s="46">
        <v>1</v>
      </c>
      <c r="B8" s="47">
        <v>0.12</v>
      </c>
      <c r="C8" s="46" t="s">
        <v>36</v>
      </c>
      <c r="D8" s="48">
        <v>499912</v>
      </c>
      <c r="E8" s="48">
        <f aca="true" t="shared" si="0" ref="E8:E26">ROUND(D8*B8,0)</f>
        <v>59989</v>
      </c>
      <c r="F8" s="48">
        <f>ROUND(E8*40%,0)</f>
        <v>23996</v>
      </c>
      <c r="G8" s="48">
        <f aca="true" t="shared" si="1" ref="G8:G26">ROUND(E8*20%,0)</f>
        <v>11998</v>
      </c>
      <c r="H8" s="46">
        <v>1</v>
      </c>
    </row>
    <row r="9" spans="1:8" ht="15.75">
      <c r="A9" s="31">
        <v>2</v>
      </c>
      <c r="B9" s="49">
        <v>0.12</v>
      </c>
      <c r="C9" s="31" t="s">
        <v>36</v>
      </c>
      <c r="D9" s="30">
        <v>499912</v>
      </c>
      <c r="E9" s="30">
        <f t="shared" si="0"/>
        <v>59989</v>
      </c>
      <c r="F9" s="30">
        <f aca="true" t="shared" si="2" ref="F9:F26">ROUND(E9*40%,0)</f>
        <v>23996</v>
      </c>
      <c r="G9" s="30">
        <f t="shared" si="1"/>
        <v>11998</v>
      </c>
      <c r="H9" s="31">
        <v>2</v>
      </c>
    </row>
    <row r="10" spans="1:8" ht="15.75">
      <c r="A10" s="31">
        <v>3</v>
      </c>
      <c r="B10" s="49">
        <v>0.12</v>
      </c>
      <c r="C10" s="31" t="s">
        <v>36</v>
      </c>
      <c r="D10" s="30">
        <v>499912</v>
      </c>
      <c r="E10" s="30">
        <f t="shared" si="0"/>
        <v>59989</v>
      </c>
      <c r="F10" s="30">
        <f t="shared" si="2"/>
        <v>23996</v>
      </c>
      <c r="G10" s="30">
        <f t="shared" si="1"/>
        <v>11998</v>
      </c>
      <c r="H10" s="31">
        <v>3</v>
      </c>
    </row>
    <row r="11" spans="1:8" ht="15.75">
      <c r="A11" s="31">
        <v>4</v>
      </c>
      <c r="B11" s="49">
        <v>0.12</v>
      </c>
      <c r="C11" s="31" t="s">
        <v>36</v>
      </c>
      <c r="D11" s="30">
        <v>499912</v>
      </c>
      <c r="E11" s="30">
        <f t="shared" si="0"/>
        <v>59989</v>
      </c>
      <c r="F11" s="30">
        <f t="shared" si="2"/>
        <v>23996</v>
      </c>
      <c r="G11" s="30">
        <f t="shared" si="1"/>
        <v>11998</v>
      </c>
      <c r="H11" s="31">
        <v>4</v>
      </c>
    </row>
    <row r="12" spans="1:8" ht="15.75">
      <c r="A12" s="31">
        <v>5</v>
      </c>
      <c r="B12" s="49">
        <v>0.12</v>
      </c>
      <c r="C12" s="31" t="s">
        <v>36</v>
      </c>
      <c r="D12" s="30">
        <v>499912</v>
      </c>
      <c r="E12" s="30">
        <f t="shared" si="0"/>
        <v>59989</v>
      </c>
      <c r="F12" s="30">
        <f t="shared" si="2"/>
        <v>23996</v>
      </c>
      <c r="G12" s="30">
        <f t="shared" si="1"/>
        <v>11998</v>
      </c>
      <c r="H12" s="31">
        <v>5</v>
      </c>
    </row>
    <row r="13" spans="1:8" ht="15.75">
      <c r="A13" s="31">
        <v>6</v>
      </c>
      <c r="B13" s="49">
        <v>0.1</v>
      </c>
      <c r="C13" s="31">
        <v>5</v>
      </c>
      <c r="D13" s="30">
        <v>395567</v>
      </c>
      <c r="E13" s="30">
        <f t="shared" si="0"/>
        <v>39557</v>
      </c>
      <c r="F13" s="30">
        <f t="shared" si="2"/>
        <v>15823</v>
      </c>
      <c r="G13" s="30">
        <f t="shared" si="1"/>
        <v>7911</v>
      </c>
      <c r="H13" s="31">
        <v>6</v>
      </c>
    </row>
    <row r="14" spans="1:8" ht="15.75">
      <c r="A14" s="31">
        <v>7</v>
      </c>
      <c r="B14" s="49">
        <v>0.1</v>
      </c>
      <c r="C14" s="31">
        <v>5</v>
      </c>
      <c r="D14" s="30">
        <v>395567</v>
      </c>
      <c r="E14" s="30">
        <f t="shared" si="0"/>
        <v>39557</v>
      </c>
      <c r="F14" s="30">
        <f t="shared" si="2"/>
        <v>15823</v>
      </c>
      <c r="G14" s="30">
        <f t="shared" si="1"/>
        <v>7911</v>
      </c>
      <c r="H14" s="31">
        <v>7</v>
      </c>
    </row>
    <row r="15" spans="1:8" ht="15.75">
      <c r="A15" s="31">
        <v>8</v>
      </c>
      <c r="B15" s="49">
        <v>0.1</v>
      </c>
      <c r="C15" s="31">
        <v>5</v>
      </c>
      <c r="D15" s="30">
        <v>395567</v>
      </c>
      <c r="E15" s="30">
        <f t="shared" si="0"/>
        <v>39557</v>
      </c>
      <c r="F15" s="30">
        <f t="shared" si="2"/>
        <v>15823</v>
      </c>
      <c r="G15" s="30">
        <f t="shared" si="1"/>
        <v>7911</v>
      </c>
      <c r="H15" s="31">
        <v>8</v>
      </c>
    </row>
    <row r="16" spans="1:8" ht="15.75">
      <c r="A16" s="31">
        <v>9</v>
      </c>
      <c r="B16" s="49">
        <v>0.1</v>
      </c>
      <c r="C16" s="31">
        <v>5</v>
      </c>
      <c r="D16" s="30">
        <v>395567</v>
      </c>
      <c r="E16" s="30">
        <f t="shared" si="0"/>
        <v>39557</v>
      </c>
      <c r="F16" s="30">
        <f t="shared" si="2"/>
        <v>15823</v>
      </c>
      <c r="G16" s="30">
        <f t="shared" si="1"/>
        <v>7911</v>
      </c>
      <c r="H16" s="31">
        <v>9</v>
      </c>
    </row>
    <row r="17" spans="1:8" ht="15.75">
      <c r="A17" s="31">
        <v>10</v>
      </c>
      <c r="B17" s="49">
        <v>0.1</v>
      </c>
      <c r="C17" s="31">
        <v>5</v>
      </c>
      <c r="D17" s="30">
        <v>395567</v>
      </c>
      <c r="E17" s="30">
        <f t="shared" si="0"/>
        <v>39557</v>
      </c>
      <c r="F17" s="30">
        <f t="shared" si="2"/>
        <v>15823</v>
      </c>
      <c r="G17" s="30">
        <f t="shared" si="1"/>
        <v>7911</v>
      </c>
      <c r="H17" s="31">
        <v>10</v>
      </c>
    </row>
    <row r="18" spans="1:8" ht="15.75">
      <c r="A18" s="31">
        <v>11</v>
      </c>
      <c r="B18" s="49">
        <v>0.1</v>
      </c>
      <c r="C18" s="31">
        <v>5</v>
      </c>
      <c r="D18" s="30">
        <v>395567</v>
      </c>
      <c r="E18" s="30">
        <f t="shared" si="0"/>
        <v>39557</v>
      </c>
      <c r="F18" s="30">
        <f t="shared" si="2"/>
        <v>15823</v>
      </c>
      <c r="G18" s="30">
        <f t="shared" si="1"/>
        <v>7911</v>
      </c>
      <c r="H18" s="31">
        <v>11</v>
      </c>
    </row>
    <row r="19" spans="1:8" ht="15.75">
      <c r="A19" s="31">
        <v>12</v>
      </c>
      <c r="B19" s="49">
        <v>0.16</v>
      </c>
      <c r="C19" s="31">
        <v>14</v>
      </c>
      <c r="D19" s="30">
        <v>200643</v>
      </c>
      <c r="E19" s="30">
        <f t="shared" si="0"/>
        <v>32103</v>
      </c>
      <c r="F19" s="30">
        <f t="shared" si="2"/>
        <v>12841</v>
      </c>
      <c r="G19" s="30">
        <f t="shared" si="1"/>
        <v>6421</v>
      </c>
      <c r="H19" s="31">
        <v>12</v>
      </c>
    </row>
    <row r="20" spans="1:8" ht="15.75">
      <c r="A20" s="31">
        <v>13</v>
      </c>
      <c r="B20" s="49">
        <v>0.16</v>
      </c>
      <c r="C20" s="31">
        <v>14</v>
      </c>
      <c r="D20" s="30">
        <v>200643</v>
      </c>
      <c r="E20" s="30">
        <f t="shared" si="0"/>
        <v>32103</v>
      </c>
      <c r="F20" s="30">
        <f t="shared" si="2"/>
        <v>12841</v>
      </c>
      <c r="G20" s="30">
        <f t="shared" si="1"/>
        <v>6421</v>
      </c>
      <c r="H20" s="31">
        <v>13</v>
      </c>
    </row>
    <row r="21" spans="1:8" ht="15.75">
      <c r="A21" s="31">
        <v>14</v>
      </c>
      <c r="B21" s="49">
        <v>0.16</v>
      </c>
      <c r="C21" s="31">
        <v>14</v>
      </c>
      <c r="D21" s="30">
        <v>200643</v>
      </c>
      <c r="E21" s="30">
        <f t="shared" si="0"/>
        <v>32103</v>
      </c>
      <c r="F21" s="30">
        <f t="shared" si="2"/>
        <v>12841</v>
      </c>
      <c r="G21" s="30">
        <f t="shared" si="1"/>
        <v>6421</v>
      </c>
      <c r="H21" s="31">
        <v>14</v>
      </c>
    </row>
    <row r="22" spans="1:8" ht="15.75">
      <c r="A22" s="31">
        <v>15</v>
      </c>
      <c r="B22" s="49">
        <v>0.16</v>
      </c>
      <c r="C22" s="31">
        <v>14</v>
      </c>
      <c r="D22" s="30">
        <v>200643</v>
      </c>
      <c r="E22" s="30">
        <f t="shared" si="0"/>
        <v>32103</v>
      </c>
      <c r="F22" s="30">
        <f t="shared" si="2"/>
        <v>12841</v>
      </c>
      <c r="G22" s="30">
        <f t="shared" si="1"/>
        <v>6421</v>
      </c>
      <c r="H22" s="31">
        <v>15</v>
      </c>
    </row>
    <row r="23" spans="1:8" ht="15.75">
      <c r="A23" s="31">
        <v>16</v>
      </c>
      <c r="B23" s="49">
        <v>0.16</v>
      </c>
      <c r="C23" s="31">
        <v>14</v>
      </c>
      <c r="D23" s="30">
        <v>200643</v>
      </c>
      <c r="E23" s="30">
        <f t="shared" si="0"/>
        <v>32103</v>
      </c>
      <c r="F23" s="30">
        <f t="shared" si="2"/>
        <v>12841</v>
      </c>
      <c r="G23" s="30">
        <f t="shared" si="1"/>
        <v>6421</v>
      </c>
      <c r="H23" s="31">
        <v>16</v>
      </c>
    </row>
    <row r="24" spans="1:8" ht="15.75">
      <c r="A24" s="31">
        <v>17</v>
      </c>
      <c r="B24" s="49">
        <v>0.16</v>
      </c>
      <c r="C24" s="31">
        <v>14</v>
      </c>
      <c r="D24" s="30">
        <v>200643</v>
      </c>
      <c r="E24" s="30">
        <f t="shared" si="0"/>
        <v>32103</v>
      </c>
      <c r="F24" s="30">
        <f t="shared" si="2"/>
        <v>12841</v>
      </c>
      <c r="G24" s="30">
        <f t="shared" si="1"/>
        <v>6421</v>
      </c>
      <c r="H24" s="31">
        <v>17</v>
      </c>
    </row>
    <row r="25" spans="1:8" ht="15.75">
      <c r="A25" s="31">
        <v>18</v>
      </c>
      <c r="B25" s="49">
        <v>0.16</v>
      </c>
      <c r="C25" s="31">
        <v>14</v>
      </c>
      <c r="D25" s="30">
        <v>200643</v>
      </c>
      <c r="E25" s="30">
        <f t="shared" si="0"/>
        <v>32103</v>
      </c>
      <c r="F25" s="30">
        <f t="shared" si="2"/>
        <v>12841</v>
      </c>
      <c r="G25" s="30">
        <f t="shared" si="1"/>
        <v>6421</v>
      </c>
      <c r="H25" s="31">
        <v>18</v>
      </c>
    </row>
    <row r="26" spans="1:8" ht="15.75">
      <c r="A26" s="31">
        <v>19</v>
      </c>
      <c r="B26" s="49">
        <v>0.16</v>
      </c>
      <c r="C26" s="31">
        <v>14</v>
      </c>
      <c r="D26" s="30">
        <v>200643</v>
      </c>
      <c r="E26" s="30">
        <f t="shared" si="0"/>
        <v>32103</v>
      </c>
      <c r="F26" s="30">
        <f t="shared" si="2"/>
        <v>12841</v>
      </c>
      <c r="G26" s="30">
        <f t="shared" si="1"/>
        <v>6421</v>
      </c>
      <c r="H26" s="31">
        <v>19</v>
      </c>
    </row>
    <row r="27" spans="1:8" ht="16.5">
      <c r="A27" s="50"/>
      <c r="B27" s="51"/>
      <c r="C27" s="50"/>
      <c r="D27" s="54"/>
      <c r="E27" s="52"/>
      <c r="F27" s="52"/>
      <c r="G27" s="52"/>
      <c r="H27" s="50"/>
    </row>
  </sheetData>
  <sheetProtection/>
  <mergeCells count="3">
    <mergeCell ref="A3:H3"/>
    <mergeCell ref="A4:H4"/>
    <mergeCell ref="A1:D1"/>
  </mergeCells>
  <printOptions/>
  <pageMargins left="0.75" right="0.75" top="1" bottom="1" header="0" footer="0"/>
  <pageSetup horizontalDpi="600" verticalDpi="600" orientation="portrait" r:id="rId1"/>
  <headerFooter alignWithMargins="0">
    <oddFooter>&amp;LLRE/VCR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2010-01-06T14:38:50Z</cp:lastPrinted>
  <dcterms:created xsi:type="dcterms:W3CDTF">1999-10-01T19:12:07Z</dcterms:created>
  <dcterms:modified xsi:type="dcterms:W3CDTF">2011-12-06T12:25:31Z</dcterms:modified>
  <cp:category/>
  <cp:version/>
  <cp:contentType/>
  <cp:contentStatus/>
</cp:coreProperties>
</file>